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9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  <sheet name="вер" sheetId="10" r:id="rId10"/>
  </sheets>
  <definedNames>
    <definedName name="_xlnm.Print_Area" localSheetId="3">'бер'!$A$1:$AG$99</definedName>
    <definedName name="_xlnm.Print_Area" localSheetId="9">'вер'!$A$1:$AG$99</definedName>
    <definedName name="_xlnm.Print_Area" localSheetId="4">'квіт'!$A$1:$AG$99</definedName>
    <definedName name="_xlnm.Print_Area" localSheetId="7">'лип'!$A$1:$AG$99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<sst xmlns="http://schemas.openxmlformats.org/spreadsheetml/2006/main" count="1040" uniqueCount="71">
  <si>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</si>
  <si>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</si>
  <si>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</si>
  <si>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</si>
  <si>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</si>
  <si>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</si>
  <si>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</si>
  <si>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</si>
  <si>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</si>
  <si>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</si>
  <si>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</si>
  <si>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</si>
  <si>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</si>
  <si>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</si>
  <si>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</si>
  <si>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</si>
  <si>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</si>
  <si>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</si>
  <si>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</si>
  <si>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</si>
  <si>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</si>
  <si>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</si>
  <si>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</si>
  <si>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</si>
  <si>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</si>
  <si>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</si>
  <si>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</si>
  <si>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</si>
  <si>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</si>
  <si>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</si>
  <si>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</si>
  <si>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</si>
  <si>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</si>
  <si>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</si>
  <si>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</si>
  <si>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</si>
  <si>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</si>
  <si>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</si>
  <si>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</si>
  <si>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</si>
  <si>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</si>
  <si>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</si>
  <si>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</si>
  <si>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</si>
  <si>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</si>
  <si>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</si>
  <si>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</si>
  <si>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</si>
  <si>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</si>
  <si>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</si>
  <si>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</si>
  <si>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</si>
  <si>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</si>
  <si>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</si>
  <si>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</si>
  <si>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</si>
  <si>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</si>
  <si>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</si>
  <si>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</si>
  <si>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</si>
  <si>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</si>
  <si>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</si>
  <si>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</si>
  <si>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</si>
  <si>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</si>
  <si>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</si>
  <si>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</si>
  <si>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</si>
  <si>
    <t>надійшло доходів/план видатків
 на вересень</t>
  </si>
  <si>
    <t>по міському бюджету м.Черкаси у ВЕРЕСНІ 2016 р.</t>
  </si>
  <si>
    <t xml:space="preserve">Соц.захист 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</si>
</sst>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91" sqref="AJ9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17858.1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51903.799999999996</v>
      </c>
      <c r="C8" s="40">
        <v>86959.5</v>
      </c>
      <c r="D8" s="43">
        <v>3902.6</v>
      </c>
      <c r="E8" s="55">
        <v>4797.8</v>
      </c>
      <c r="F8" s="55">
        <v>5778.7</v>
      </c>
      <c r="G8" s="55">
        <v>2594</v>
      </c>
      <c r="H8" s="55">
        <v>3927.5</v>
      </c>
      <c r="I8" s="55">
        <v>6168.1</v>
      </c>
      <c r="J8" s="56">
        <v>2204.9</v>
      </c>
      <c r="K8" s="55">
        <v>1861.8</v>
      </c>
      <c r="L8" s="55">
        <v>996.3</v>
      </c>
      <c r="M8" s="55">
        <v>1294.5</v>
      </c>
      <c r="N8" s="55">
        <v>2412.5</v>
      </c>
      <c r="O8" s="55">
        <v>4284.3</v>
      </c>
      <c r="P8" s="55">
        <v>3977.6</v>
      </c>
      <c r="Q8" s="55">
        <v>2268.5</v>
      </c>
      <c r="R8" s="55">
        <v>2724.7</v>
      </c>
      <c r="S8" s="57">
        <v>2710</v>
      </c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120116.30000000002</v>
      </c>
      <c r="C9" s="24">
        <f t="shared" si="0"/>
        <v>62406.1</v>
      </c>
      <c r="D9" s="24">
        <f t="shared" si="0"/>
        <v>3902.5999999999995</v>
      </c>
      <c r="E9" s="24">
        <f t="shared" si="0"/>
        <v>117.4</v>
      </c>
      <c r="F9" s="24">
        <f t="shared" si="0"/>
        <v>5939.4</v>
      </c>
      <c r="G9" s="24">
        <f t="shared" si="0"/>
        <v>2596.8</v>
      </c>
      <c r="H9" s="24">
        <f t="shared" si="0"/>
        <v>3982.5</v>
      </c>
      <c r="I9" s="24">
        <f t="shared" si="0"/>
        <v>6193.9</v>
      </c>
      <c r="J9" s="24">
        <f t="shared" si="0"/>
        <v>2204.9</v>
      </c>
      <c r="K9" s="24">
        <f t="shared" si="0"/>
        <v>16113.4</v>
      </c>
      <c r="L9" s="24">
        <f t="shared" si="0"/>
        <v>7638.900000000001</v>
      </c>
      <c r="M9" s="24">
        <f t="shared" si="0"/>
        <v>1397</v>
      </c>
      <c r="N9" s="24">
        <f t="shared" si="0"/>
        <v>2412.5</v>
      </c>
      <c r="O9" s="24">
        <f t="shared" si="0"/>
        <v>4295.9</v>
      </c>
      <c r="P9" s="24">
        <f t="shared" si="0"/>
        <v>4060.4</v>
      </c>
      <c r="Q9" s="24">
        <f t="shared" si="0"/>
        <v>3096.1</v>
      </c>
      <c r="R9" s="24">
        <f t="shared" si="0"/>
        <v>2728.2</v>
      </c>
      <c r="S9" s="24">
        <f t="shared" si="0"/>
        <v>2718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69397.9</v>
      </c>
      <c r="AG9" s="50">
        <f>AG10+AG15+AG24+AG33+AG47+AG52+AG54+AG61+AG62+AG71+AG72+AG76+AG88+AG81+AG83+AG82+AG69+AG89+AG91+AG90+AG70+AG40+AG92</f>
        <v>113124.50000000001</v>
      </c>
      <c r="AH9" s="49"/>
      <c r="AI9" s="49"/>
    </row>
    <row r="10" spans="1:33" ht="15.75">
      <c r="A10" s="4" t="s">
        <v>4</v>
      </c>
      <c r="B10" s="22">
        <v>4549.5</v>
      </c>
      <c r="C10" s="22">
        <v>3639.7</v>
      </c>
      <c r="D10" s="22">
        <v>22.9</v>
      </c>
      <c r="E10" s="22"/>
      <c r="F10" s="22">
        <v>173.2</v>
      </c>
      <c r="G10" s="22">
        <v>20.8</v>
      </c>
      <c r="H10" s="22">
        <v>50.1</v>
      </c>
      <c r="I10" s="22">
        <v>73.8</v>
      </c>
      <c r="J10" s="25">
        <v>9.3</v>
      </c>
      <c r="K10" s="22">
        <v>157.2</v>
      </c>
      <c r="L10" s="22">
        <v>630.6</v>
      </c>
      <c r="M10" s="22">
        <v>619.8</v>
      </c>
      <c r="N10" s="22">
        <v>16.8</v>
      </c>
      <c r="O10" s="27">
        <v>19.4</v>
      </c>
      <c r="P10" s="22">
        <v>48.8</v>
      </c>
      <c r="Q10" s="22">
        <v>11.8</v>
      </c>
      <c r="R10" s="22">
        <v>4.5</v>
      </c>
      <c r="S10" s="26">
        <v>31.3</v>
      </c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1890.3</v>
      </c>
      <c r="AG10" s="27">
        <f>B10+C10-AF10</f>
        <v>6298.9</v>
      </c>
    </row>
    <row r="11" spans="1:33" ht="15.75">
      <c r="A11" s="3" t="s">
        <v>5</v>
      </c>
      <c r="B11" s="22">
        <v>3881.5</v>
      </c>
      <c r="C11" s="22">
        <v>2161.9</v>
      </c>
      <c r="D11" s="22">
        <v>6.3</v>
      </c>
      <c r="E11" s="22"/>
      <c r="F11" s="22"/>
      <c r="G11" s="22"/>
      <c r="H11" s="22">
        <v>28.3</v>
      </c>
      <c r="I11" s="22">
        <v>70</v>
      </c>
      <c r="J11" s="26">
        <v>9.1</v>
      </c>
      <c r="K11" s="22">
        <v>128.5</v>
      </c>
      <c r="L11" s="22">
        <v>614.6</v>
      </c>
      <c r="M11" s="22">
        <v>569.2</v>
      </c>
      <c r="N11" s="22">
        <v>16.1</v>
      </c>
      <c r="O11" s="27"/>
      <c r="P11" s="22">
        <v>1.9</v>
      </c>
      <c r="Q11" s="22">
        <v>11.2</v>
      </c>
      <c r="R11" s="22">
        <v>2.4</v>
      </c>
      <c r="S11" s="26">
        <v>26.3</v>
      </c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1483.9</v>
      </c>
      <c r="AG11" s="27">
        <f>B11+C11-AF11</f>
        <v>4559.5</v>
      </c>
    </row>
    <row r="12" spans="1:33" ht="15.75">
      <c r="A12" s="3" t="s">
        <v>2</v>
      </c>
      <c r="B12" s="36">
        <v>79.1</v>
      </c>
      <c r="C12" s="22">
        <v>180.1</v>
      </c>
      <c r="D12" s="22">
        <v>12.6</v>
      </c>
      <c r="E12" s="22"/>
      <c r="F12" s="22">
        <v>23.9</v>
      </c>
      <c r="G12" s="22">
        <v>20.8</v>
      </c>
      <c r="H12" s="22"/>
      <c r="I12" s="22">
        <v>0.8</v>
      </c>
      <c r="J12" s="26"/>
      <c r="K12" s="22">
        <v>3.9</v>
      </c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61.99999999999999</v>
      </c>
      <c r="AG12" s="27">
        <f>B12+C12-AF12</f>
        <v>197.2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588.9</v>
      </c>
      <c r="C14" s="22">
        <f t="shared" si="2"/>
        <v>1297.6999999999998</v>
      </c>
      <c r="D14" s="22">
        <f t="shared" si="2"/>
        <v>3.9999999999999982</v>
      </c>
      <c r="E14" s="22">
        <f t="shared" si="2"/>
        <v>0</v>
      </c>
      <c r="F14" s="22">
        <f t="shared" si="2"/>
        <v>149.29999999999998</v>
      </c>
      <c r="G14" s="22">
        <f t="shared" si="2"/>
        <v>0</v>
      </c>
      <c r="H14" s="22">
        <f t="shared" si="2"/>
        <v>21.8</v>
      </c>
      <c r="I14" s="22">
        <f t="shared" si="2"/>
        <v>2.9999999999999973</v>
      </c>
      <c r="J14" s="22">
        <f t="shared" si="2"/>
        <v>0.20000000000000107</v>
      </c>
      <c r="K14" s="22">
        <f t="shared" si="2"/>
        <v>24.79999999999999</v>
      </c>
      <c r="L14" s="22">
        <f t="shared" si="2"/>
        <v>16</v>
      </c>
      <c r="M14" s="22">
        <f t="shared" si="2"/>
        <v>50.59999999999991</v>
      </c>
      <c r="N14" s="22">
        <f t="shared" si="2"/>
        <v>0.6999999999999993</v>
      </c>
      <c r="O14" s="22">
        <f t="shared" si="2"/>
        <v>19.4</v>
      </c>
      <c r="P14" s="22">
        <f t="shared" si="2"/>
        <v>46.9</v>
      </c>
      <c r="Q14" s="22">
        <f t="shared" si="2"/>
        <v>0.6000000000000014</v>
      </c>
      <c r="R14" s="22">
        <f t="shared" si="2"/>
        <v>2.1</v>
      </c>
      <c r="S14" s="22">
        <f t="shared" si="2"/>
        <v>5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344.39999999999986</v>
      </c>
      <c r="AG14" s="27">
        <f>AG10-AG11-AG12-AG13</f>
        <v>1542.1999999999996</v>
      </c>
    </row>
    <row r="15" spans="1:33" ht="15" customHeight="1">
      <c r="A15" s="4" t="s">
        <v>6</v>
      </c>
      <c r="B15" s="22">
        <v>34109.6</v>
      </c>
      <c r="C15" s="22">
        <v>23490.5</v>
      </c>
      <c r="D15" s="44"/>
      <c r="E15" s="44">
        <v>58.8</v>
      </c>
      <c r="F15" s="22">
        <v>336.6</v>
      </c>
      <c r="G15" s="22">
        <v>2.1</v>
      </c>
      <c r="H15" s="22">
        <v>8.9</v>
      </c>
      <c r="I15" s="22">
        <v>280</v>
      </c>
      <c r="J15" s="26"/>
      <c r="K15" s="22">
        <v>11704.8</v>
      </c>
      <c r="L15" s="22">
        <v>125.6</v>
      </c>
      <c r="M15" s="22">
        <v>58.7</v>
      </c>
      <c r="N15" s="22"/>
      <c r="O15" s="27">
        <v>382.5</v>
      </c>
      <c r="P15" s="22">
        <v>147.7</v>
      </c>
      <c r="Q15" s="27"/>
      <c r="R15" s="22"/>
      <c r="S15" s="26">
        <v>519.1</v>
      </c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13624.800000000001</v>
      </c>
      <c r="AG15" s="27">
        <f aca="true" t="shared" si="3" ref="AG15:AG31">B15+C15-AF15</f>
        <v>43975.299999999996</v>
      </c>
    </row>
    <row r="16" spans="1:34" s="70" customFormat="1" ht="15" customHeight="1">
      <c r="A16" s="65" t="s">
        <v>46</v>
      </c>
      <c r="B16" s="66">
        <v>14490.1</v>
      </c>
      <c r="C16" s="66">
        <v>10715.5</v>
      </c>
      <c r="D16" s="67"/>
      <c r="E16" s="67"/>
      <c r="F16" s="66">
        <v>30.3</v>
      </c>
      <c r="G16" s="66">
        <v>2.1</v>
      </c>
      <c r="H16" s="66"/>
      <c r="I16" s="66"/>
      <c r="J16" s="68"/>
      <c r="K16" s="66">
        <v>5762.1</v>
      </c>
      <c r="L16" s="66"/>
      <c r="M16" s="66">
        <v>58.7</v>
      </c>
      <c r="N16" s="66"/>
      <c r="O16" s="69"/>
      <c r="P16" s="66">
        <v>48.7</v>
      </c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5901.9</v>
      </c>
      <c r="AG16" s="71">
        <f t="shared" si="3"/>
        <v>19303.699999999997</v>
      </c>
      <c r="AH16" s="75"/>
    </row>
    <row r="17" spans="1:34" ht="15.75">
      <c r="A17" s="3" t="s">
        <v>5</v>
      </c>
      <c r="B17" s="22">
        <v>26712.8</v>
      </c>
      <c r="C17" s="22">
        <v>1369.1</v>
      </c>
      <c r="D17" s="22"/>
      <c r="E17" s="22">
        <v>58.8</v>
      </c>
      <c r="F17" s="22"/>
      <c r="G17" s="22"/>
      <c r="H17" s="22">
        <v>8.9</v>
      </c>
      <c r="I17" s="22"/>
      <c r="J17" s="26"/>
      <c r="K17" s="22">
        <v>11058.8</v>
      </c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11126.5</v>
      </c>
      <c r="AG17" s="27">
        <f t="shared" si="3"/>
        <v>16955.399999999998</v>
      </c>
      <c r="AH17" s="6"/>
    </row>
    <row r="18" spans="1:33" ht="15.75">
      <c r="A18" s="3" t="s">
        <v>3</v>
      </c>
      <c r="B18" s="22">
        <v>15.8</v>
      </c>
      <c r="C18" s="22">
        <v>17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>
        <v>0.3</v>
      </c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1.8</v>
      </c>
      <c r="AG18" s="27">
        <f t="shared" si="3"/>
        <v>30.999999999999996</v>
      </c>
    </row>
    <row r="19" spans="1:33" ht="15.75">
      <c r="A19" s="3" t="s">
        <v>1</v>
      </c>
      <c r="B19" s="22">
        <v>1996.2</v>
      </c>
      <c r="C19" s="22">
        <v>3622.1</v>
      </c>
      <c r="D19" s="22"/>
      <c r="E19" s="22"/>
      <c r="F19" s="22">
        <v>255</v>
      </c>
      <c r="G19" s="22"/>
      <c r="H19" s="22"/>
      <c r="I19" s="22">
        <v>84.2</v>
      </c>
      <c r="J19" s="26"/>
      <c r="K19" s="22">
        <v>424</v>
      </c>
      <c r="L19" s="22">
        <v>114.7</v>
      </c>
      <c r="M19" s="22"/>
      <c r="N19" s="22"/>
      <c r="O19" s="27">
        <v>287.8</v>
      </c>
      <c r="P19" s="22">
        <v>35.2</v>
      </c>
      <c r="Q19" s="27"/>
      <c r="R19" s="22"/>
      <c r="S19" s="26">
        <v>180.6</v>
      </c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1381.5</v>
      </c>
      <c r="AG19" s="27">
        <f t="shared" si="3"/>
        <v>4236.8</v>
      </c>
    </row>
    <row r="20" spans="1:33" ht="15.75">
      <c r="A20" s="3" t="s">
        <v>2</v>
      </c>
      <c r="B20" s="22">
        <v>2637.7</v>
      </c>
      <c r="C20" s="22">
        <v>14314.6</v>
      </c>
      <c r="D20" s="22"/>
      <c r="E20" s="22"/>
      <c r="F20" s="22">
        <v>28</v>
      </c>
      <c r="G20" s="22"/>
      <c r="H20" s="22"/>
      <c r="I20" s="22">
        <v>38.6</v>
      </c>
      <c r="J20" s="26"/>
      <c r="K20" s="22">
        <v>83.7</v>
      </c>
      <c r="L20" s="22"/>
      <c r="M20" s="22"/>
      <c r="N20" s="22"/>
      <c r="O20" s="27">
        <v>3.3</v>
      </c>
      <c r="P20" s="22">
        <v>35.7</v>
      </c>
      <c r="Q20" s="27"/>
      <c r="R20" s="22"/>
      <c r="S20" s="26">
        <v>338.5</v>
      </c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527.8</v>
      </c>
      <c r="AG20" s="27">
        <f t="shared" si="3"/>
        <v>16424.5</v>
      </c>
    </row>
    <row r="21" spans="1:33" ht="15.75">
      <c r="A21" s="3" t="s">
        <v>17</v>
      </c>
      <c r="B21" s="22">
        <v>1484.1</v>
      </c>
      <c r="C21" s="22">
        <v>853.2</v>
      </c>
      <c r="D21" s="22"/>
      <c r="E21" s="22"/>
      <c r="F21" s="22"/>
      <c r="G21" s="22"/>
      <c r="H21" s="22"/>
      <c r="I21" s="22"/>
      <c r="J21" s="26"/>
      <c r="K21" s="22">
        <v>13.1</v>
      </c>
      <c r="L21" s="22">
        <v>1.8</v>
      </c>
      <c r="M21" s="22"/>
      <c r="N21" s="22"/>
      <c r="O21" s="27">
        <v>8.3</v>
      </c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23.200000000000003</v>
      </c>
      <c r="AG21" s="27">
        <f t="shared" si="3"/>
        <v>2314.1000000000004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1262.9999999999995</v>
      </c>
      <c r="C23" s="22">
        <f t="shared" si="4"/>
        <v>3314.5000000000027</v>
      </c>
      <c r="D23" s="22">
        <f t="shared" si="4"/>
        <v>0</v>
      </c>
      <c r="E23" s="22">
        <f t="shared" si="4"/>
        <v>0</v>
      </c>
      <c r="F23" s="22">
        <f t="shared" si="4"/>
        <v>53.60000000000002</v>
      </c>
      <c r="G23" s="22">
        <f t="shared" si="4"/>
        <v>2.1</v>
      </c>
      <c r="H23" s="22">
        <f t="shared" si="4"/>
        <v>0</v>
      </c>
      <c r="I23" s="22">
        <f t="shared" si="4"/>
        <v>157.20000000000002</v>
      </c>
      <c r="J23" s="22">
        <f t="shared" si="4"/>
        <v>0</v>
      </c>
      <c r="K23" s="22">
        <f t="shared" si="4"/>
        <v>125.20000000000002</v>
      </c>
      <c r="L23" s="22">
        <f t="shared" si="4"/>
        <v>9.09999999999999</v>
      </c>
      <c r="M23" s="22">
        <f t="shared" si="4"/>
        <v>58.7</v>
      </c>
      <c r="N23" s="22">
        <f t="shared" si="4"/>
        <v>0</v>
      </c>
      <c r="O23" s="22">
        <f t="shared" si="4"/>
        <v>82.79999999999998</v>
      </c>
      <c r="P23" s="22">
        <f t="shared" si="4"/>
        <v>75.29999999999998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563.9999999999999</v>
      </c>
      <c r="AG23" s="27">
        <f t="shared" si="3"/>
        <v>4013.500000000002</v>
      </c>
    </row>
    <row r="24" spans="1:33" ht="15" customHeight="1">
      <c r="A24" s="4" t="s">
        <v>7</v>
      </c>
      <c r="B24" s="22">
        <v>22309.6</v>
      </c>
      <c r="C24" s="22">
        <v>10540.9</v>
      </c>
      <c r="D24" s="22">
        <v>1.2</v>
      </c>
      <c r="E24" s="22"/>
      <c r="F24" s="22">
        <v>138</v>
      </c>
      <c r="G24" s="22">
        <v>156.5</v>
      </c>
      <c r="H24" s="22">
        <v>0.9</v>
      </c>
      <c r="I24" s="22"/>
      <c r="J24" s="26"/>
      <c r="K24" s="22">
        <v>1007.9</v>
      </c>
      <c r="L24" s="22">
        <v>6309.6</v>
      </c>
      <c r="M24" s="22">
        <v>1.9</v>
      </c>
      <c r="N24" s="22"/>
      <c r="O24" s="27">
        <v>11.6</v>
      </c>
      <c r="P24" s="22"/>
      <c r="Q24" s="27">
        <v>1274.5</v>
      </c>
      <c r="R24" s="27">
        <v>3.3</v>
      </c>
      <c r="S24" s="26">
        <v>9.8</v>
      </c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8915.199999999999</v>
      </c>
      <c r="AG24" s="27">
        <f t="shared" si="3"/>
        <v>23935.300000000003</v>
      </c>
    </row>
    <row r="25" spans="1:34" s="70" customFormat="1" ht="15" customHeight="1">
      <c r="A25" s="65" t="s">
        <v>47</v>
      </c>
      <c r="B25" s="66">
        <v>15919.2</v>
      </c>
      <c r="C25" s="66">
        <v>6569.4</v>
      </c>
      <c r="D25" s="66"/>
      <c r="E25" s="66"/>
      <c r="F25" s="66">
        <v>130.4</v>
      </c>
      <c r="G25" s="66">
        <v>0.7</v>
      </c>
      <c r="H25" s="66">
        <v>0.5</v>
      </c>
      <c r="I25" s="66"/>
      <c r="J25" s="68"/>
      <c r="K25" s="66">
        <v>822.9</v>
      </c>
      <c r="L25" s="66">
        <v>6309.6</v>
      </c>
      <c r="M25" s="66">
        <v>1.9</v>
      </c>
      <c r="N25" s="66"/>
      <c r="O25" s="69">
        <v>11.6</v>
      </c>
      <c r="P25" s="66"/>
      <c r="Q25" s="69">
        <v>827.6</v>
      </c>
      <c r="R25" s="69">
        <v>3.3</v>
      </c>
      <c r="S25" s="68">
        <v>8</v>
      </c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8116.500000000001</v>
      </c>
      <c r="AG25" s="71">
        <f t="shared" si="3"/>
        <v>14372.099999999999</v>
      </c>
      <c r="AH25" s="75"/>
    </row>
    <row r="26" spans="1:34" ht="15.75">
      <c r="A26" s="3" t="s">
        <v>5</v>
      </c>
      <c r="B26" s="22">
        <v>16129.5</v>
      </c>
      <c r="C26" s="22">
        <v>961.2</v>
      </c>
      <c r="D26" s="22"/>
      <c r="E26" s="22"/>
      <c r="F26" s="22"/>
      <c r="G26" s="22"/>
      <c r="H26" s="22"/>
      <c r="I26" s="22"/>
      <c r="J26" s="26"/>
      <c r="K26" s="22"/>
      <c r="L26" s="22">
        <v>6242.7</v>
      </c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6242.7</v>
      </c>
      <c r="AG26" s="27">
        <f t="shared" si="3"/>
        <v>10848</v>
      </c>
      <c r="AH26" s="6"/>
    </row>
    <row r="27" spans="1:33" ht="15.75">
      <c r="A27" s="3" t="s">
        <v>3</v>
      </c>
      <c r="B27" s="22">
        <v>1858.2</v>
      </c>
      <c r="C27" s="22">
        <v>2434.5</v>
      </c>
      <c r="D27" s="22"/>
      <c r="E27" s="22"/>
      <c r="F27" s="22">
        <v>15.7</v>
      </c>
      <c r="G27" s="22">
        <v>121</v>
      </c>
      <c r="H27" s="22"/>
      <c r="I27" s="22"/>
      <c r="J27" s="26"/>
      <c r="K27" s="22">
        <v>473.1</v>
      </c>
      <c r="L27" s="22"/>
      <c r="M27" s="22"/>
      <c r="N27" s="22"/>
      <c r="O27" s="27"/>
      <c r="P27" s="22"/>
      <c r="Q27" s="27">
        <v>686.5</v>
      </c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1296.3</v>
      </c>
      <c r="AG27" s="27">
        <f t="shared" si="3"/>
        <v>2996.3999999999996</v>
      </c>
    </row>
    <row r="28" spans="1:33" ht="15.75">
      <c r="A28" s="3" t="s">
        <v>1</v>
      </c>
      <c r="B28" s="22">
        <v>333.6</v>
      </c>
      <c r="C28" s="22">
        <v>81.1</v>
      </c>
      <c r="D28" s="22"/>
      <c r="E28" s="22"/>
      <c r="F28" s="22">
        <v>25.4</v>
      </c>
      <c r="G28" s="22">
        <v>0.3</v>
      </c>
      <c r="H28" s="22"/>
      <c r="I28" s="22"/>
      <c r="J28" s="26"/>
      <c r="K28" s="22">
        <v>70.1</v>
      </c>
      <c r="L28" s="22">
        <v>52.4</v>
      </c>
      <c r="M28" s="22"/>
      <c r="N28" s="22"/>
      <c r="O28" s="27"/>
      <c r="P28" s="22"/>
      <c r="Q28" s="27">
        <v>60.2</v>
      </c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208.39999999999998</v>
      </c>
      <c r="AG28" s="27">
        <f t="shared" si="3"/>
        <v>206.30000000000007</v>
      </c>
    </row>
    <row r="29" spans="1:33" ht="15.75">
      <c r="A29" s="3" t="s">
        <v>2</v>
      </c>
      <c r="B29" s="22">
        <v>1574.5</v>
      </c>
      <c r="C29" s="22">
        <v>2064.5</v>
      </c>
      <c r="D29" s="22"/>
      <c r="E29" s="22"/>
      <c r="F29" s="22">
        <v>67.4</v>
      </c>
      <c r="G29" s="22">
        <v>0.3</v>
      </c>
      <c r="H29" s="22"/>
      <c r="I29" s="22"/>
      <c r="J29" s="26"/>
      <c r="K29" s="22">
        <v>313.9</v>
      </c>
      <c r="L29" s="22"/>
      <c r="M29" s="22">
        <v>1.4</v>
      </c>
      <c r="N29" s="22"/>
      <c r="O29" s="27">
        <v>11.6</v>
      </c>
      <c r="P29" s="22"/>
      <c r="Q29" s="27">
        <v>353.8</v>
      </c>
      <c r="R29" s="22">
        <v>1.3</v>
      </c>
      <c r="S29" s="26">
        <v>9.8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759.4999999999999</v>
      </c>
      <c r="AG29" s="27">
        <f t="shared" si="3"/>
        <v>2879.5</v>
      </c>
    </row>
    <row r="30" spans="1:33" ht="15.75">
      <c r="A30" s="3" t="s">
        <v>17</v>
      </c>
      <c r="B30" s="22">
        <v>134.4</v>
      </c>
      <c r="C30" s="22">
        <v>54.7</v>
      </c>
      <c r="D30" s="22"/>
      <c r="E30" s="22"/>
      <c r="F30" s="22"/>
      <c r="G30" s="22"/>
      <c r="H30" s="22"/>
      <c r="I30" s="22"/>
      <c r="J30" s="26"/>
      <c r="K30" s="22">
        <v>36.4</v>
      </c>
      <c r="L30" s="22">
        <v>6.5</v>
      </c>
      <c r="M30" s="22"/>
      <c r="N30" s="22"/>
      <c r="O30" s="27"/>
      <c r="P30" s="22"/>
      <c r="Q30" s="27">
        <v>68.6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111.5</v>
      </c>
      <c r="AG30" s="27">
        <f t="shared" si="3"/>
        <v>77.60000000000002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2279.3999999999987</v>
      </c>
      <c r="C32" s="22">
        <f t="shared" si="5"/>
        <v>4944.899999999999</v>
      </c>
      <c r="D32" s="22">
        <f t="shared" si="5"/>
        <v>1.2</v>
      </c>
      <c r="E32" s="22">
        <f t="shared" si="5"/>
        <v>0</v>
      </c>
      <c r="F32" s="22">
        <f t="shared" si="5"/>
        <v>29.5</v>
      </c>
      <c r="G32" s="22">
        <f t="shared" si="5"/>
        <v>34.900000000000006</v>
      </c>
      <c r="H32" s="22">
        <f t="shared" si="5"/>
        <v>0.9</v>
      </c>
      <c r="I32" s="22">
        <f t="shared" si="5"/>
        <v>0</v>
      </c>
      <c r="J32" s="22">
        <f t="shared" si="5"/>
        <v>0</v>
      </c>
      <c r="K32" s="22">
        <f t="shared" si="5"/>
        <v>114.39999999999995</v>
      </c>
      <c r="L32" s="22">
        <f t="shared" si="5"/>
        <v>8.000000000000547</v>
      </c>
      <c r="M32" s="22">
        <f t="shared" si="5"/>
        <v>0.5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105.39999999999995</v>
      </c>
      <c r="R32" s="22">
        <f t="shared" si="5"/>
        <v>1.9999999999999998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296.80000000000047</v>
      </c>
      <c r="AG32" s="27">
        <f>AG24-AG26-AG27-AG28-AG29-AG30-AG31</f>
        <v>6927.500000000004</v>
      </c>
    </row>
    <row r="33" spans="1:33" ht="15" customHeight="1">
      <c r="A33" s="4" t="s">
        <v>8</v>
      </c>
      <c r="B33" s="22">
        <v>139.2</v>
      </c>
      <c r="C33" s="22">
        <v>3366.4</v>
      </c>
      <c r="D33" s="22"/>
      <c r="E33" s="22"/>
      <c r="F33" s="22">
        <v>735</v>
      </c>
      <c r="G33" s="22"/>
      <c r="H33" s="22"/>
      <c r="I33" s="22"/>
      <c r="J33" s="26">
        <v>554.7</v>
      </c>
      <c r="K33" s="22"/>
      <c r="L33" s="22">
        <v>36.1</v>
      </c>
      <c r="M33" s="22"/>
      <c r="N33" s="22"/>
      <c r="O33" s="27">
        <v>0.4</v>
      </c>
      <c r="P33" s="22"/>
      <c r="Q33" s="27"/>
      <c r="R33" s="22"/>
      <c r="S33" s="26">
        <v>4.7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1330.9</v>
      </c>
      <c r="AG33" s="27">
        <f aca="true" t="shared" si="6" ref="AG33:AG38">B33+C33-AF33</f>
        <v>2174.7</v>
      </c>
    </row>
    <row r="34" spans="1:33" ht="15.75">
      <c r="A34" s="3" t="s">
        <v>5</v>
      </c>
      <c r="B34" s="22">
        <v>123.8</v>
      </c>
      <c r="C34" s="22">
        <v>45</v>
      </c>
      <c r="D34" s="22"/>
      <c r="E34" s="22"/>
      <c r="F34" s="22"/>
      <c r="G34" s="22"/>
      <c r="H34" s="22"/>
      <c r="I34" s="22"/>
      <c r="J34" s="26"/>
      <c r="K34" s="22"/>
      <c r="L34" s="22">
        <v>36.1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36.1</v>
      </c>
      <c r="AG34" s="27">
        <f t="shared" si="6"/>
        <v>132.70000000000002</v>
      </c>
    </row>
    <row r="35" spans="1:33" ht="15.75">
      <c r="A35" s="3" t="s">
        <v>1</v>
      </c>
      <c r="B35" s="22">
        <v>0</v>
      </c>
      <c r="C35" s="22">
        <v>20.1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20.1</v>
      </c>
    </row>
    <row r="36" spans="1:33" ht="15.75">
      <c r="A36" s="3" t="s">
        <v>2</v>
      </c>
      <c r="B36" s="44">
        <v>6.3</v>
      </c>
      <c r="C36" s="22">
        <v>171.1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>
        <v>0.3</v>
      </c>
      <c r="P36" s="22"/>
      <c r="Q36" s="27"/>
      <c r="R36" s="22"/>
      <c r="S36" s="26">
        <v>3.1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3.4</v>
      </c>
      <c r="AG36" s="27">
        <f t="shared" si="6"/>
        <v>174</v>
      </c>
    </row>
    <row r="37" spans="1:33" ht="15.75">
      <c r="A37" s="3" t="s">
        <v>17</v>
      </c>
      <c r="B37" s="22">
        <v>0</v>
      </c>
      <c r="C37" s="22">
        <v>3079.4</v>
      </c>
      <c r="D37" s="22"/>
      <c r="E37" s="22"/>
      <c r="F37" s="22">
        <v>735</v>
      </c>
      <c r="G37" s="22"/>
      <c r="H37" s="22"/>
      <c r="I37" s="22"/>
      <c r="J37" s="26">
        <v>554.4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1289.4</v>
      </c>
      <c r="AG37" s="27">
        <f t="shared" si="6"/>
        <v>1790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9.09999999999999</v>
      </c>
      <c r="C39" s="22">
        <f t="shared" si="7"/>
        <v>50.80000000000009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0.3000000000000682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0.10000000000000003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1.6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2.0000000000000684</v>
      </c>
      <c r="AG39" s="27">
        <f>AG33-AG34-AG36-AG38-AG35-AG37</f>
        <v>57.899999999999864</v>
      </c>
    </row>
    <row r="40" spans="1:33" ht="15" customHeight="1">
      <c r="A40" s="4" t="s">
        <v>33</v>
      </c>
      <c r="B40" s="22">
        <v>611.8</v>
      </c>
      <c r="C40" s="22">
        <v>118.6</v>
      </c>
      <c r="D40" s="22"/>
      <c r="E40" s="22"/>
      <c r="F40" s="22"/>
      <c r="G40" s="22"/>
      <c r="H40" s="22">
        <v>16.4</v>
      </c>
      <c r="I40" s="22"/>
      <c r="J40" s="26"/>
      <c r="K40" s="22">
        <v>242.5</v>
      </c>
      <c r="L40" s="22"/>
      <c r="M40" s="22"/>
      <c r="N40" s="22"/>
      <c r="O40" s="27"/>
      <c r="P40" s="22"/>
      <c r="Q40" s="27">
        <v>9.9</v>
      </c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268.79999999999995</v>
      </c>
      <c r="AG40" s="27">
        <f aca="true" t="shared" si="8" ref="AG40:AG45">B40+C40-AF40</f>
        <v>461.6</v>
      </c>
    </row>
    <row r="41" spans="1:34" ht="15.75">
      <c r="A41" s="3" t="s">
        <v>5</v>
      </c>
      <c r="B41" s="22">
        <v>570.1</v>
      </c>
      <c r="C41" s="22">
        <v>28.7</v>
      </c>
      <c r="D41" s="22"/>
      <c r="E41" s="22"/>
      <c r="F41" s="22"/>
      <c r="G41" s="22"/>
      <c r="H41" s="22"/>
      <c r="I41" s="22"/>
      <c r="J41" s="26"/>
      <c r="K41" s="22">
        <v>215.2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215.2</v>
      </c>
      <c r="AG41" s="27">
        <f t="shared" si="8"/>
        <v>383.6000000000001</v>
      </c>
      <c r="AH41" s="6"/>
    </row>
    <row r="42" spans="1:33" ht="15.75">
      <c r="A42" s="3" t="s">
        <v>3</v>
      </c>
      <c r="B42" s="22">
        <v>0.3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>
        <v>0.3</v>
      </c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0.3</v>
      </c>
      <c r="AG42" s="27">
        <f t="shared" si="8"/>
        <v>0</v>
      </c>
    </row>
    <row r="43" spans="1:33" ht="15.75">
      <c r="A43" s="3" t="s">
        <v>1</v>
      </c>
      <c r="B43" s="22">
        <v>2.2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3.9000000000000004</v>
      </c>
    </row>
    <row r="44" spans="1:33" ht="15.75">
      <c r="A44" s="3" t="s">
        <v>2</v>
      </c>
      <c r="B44" s="22">
        <v>4.3</v>
      </c>
      <c r="C44" s="22">
        <v>31.7</v>
      </c>
      <c r="D44" s="22"/>
      <c r="E44" s="22"/>
      <c r="F44" s="22"/>
      <c r="G44" s="22"/>
      <c r="H44" s="22">
        <v>0.3</v>
      </c>
      <c r="I44" s="22"/>
      <c r="J44" s="26"/>
      <c r="K44" s="22"/>
      <c r="L44" s="22"/>
      <c r="M44" s="22"/>
      <c r="N44" s="22"/>
      <c r="O44" s="27"/>
      <c r="P44" s="22"/>
      <c r="Q44" s="22">
        <v>1.5</v>
      </c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1.8</v>
      </c>
      <c r="AG44" s="27">
        <f t="shared" si="8"/>
        <v>34.2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34.899999999999935</v>
      </c>
      <c r="C46" s="22">
        <f t="shared" si="10"/>
        <v>56.499999999999986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16.099999999999998</v>
      </c>
      <c r="I46" s="22">
        <f t="shared" si="10"/>
        <v>0</v>
      </c>
      <c r="J46" s="22">
        <f t="shared" si="10"/>
        <v>0</v>
      </c>
      <c r="K46" s="22">
        <f t="shared" si="10"/>
        <v>27.30000000000001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8.1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51.50000000000001</v>
      </c>
      <c r="AG46" s="27">
        <f>AG40-AG41-AG42-AG43-AG44-AG45</f>
        <v>39.899999999999935</v>
      </c>
    </row>
    <row r="47" spans="1:33" ht="17.25" customHeight="1">
      <c r="A47" s="4" t="s">
        <v>70</v>
      </c>
      <c r="B47" s="36">
        <v>808.1</v>
      </c>
      <c r="C47" s="22">
        <v>1412.3</v>
      </c>
      <c r="D47" s="22"/>
      <c r="E47" s="28"/>
      <c r="F47" s="28">
        <f>20+31.4</f>
        <v>51.4</v>
      </c>
      <c r="G47" s="28">
        <v>9.3</v>
      </c>
      <c r="H47" s="28">
        <v>18.4</v>
      </c>
      <c r="I47" s="28">
        <v>121.3</v>
      </c>
      <c r="J47" s="29">
        <v>4</v>
      </c>
      <c r="K47" s="28">
        <v>17.3</v>
      </c>
      <c r="L47" s="28">
        <v>7.5</v>
      </c>
      <c r="M47" s="28"/>
      <c r="N47" s="28"/>
      <c r="O47" s="31">
        <v>0.8</v>
      </c>
      <c r="P47" s="28">
        <v>3.2</v>
      </c>
      <c r="Q47" s="28"/>
      <c r="R47" s="28">
        <v>62.9</v>
      </c>
      <c r="S47" s="29">
        <v>4.2</v>
      </c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300.29999999999995</v>
      </c>
      <c r="AG47" s="27">
        <f>B47+C47-AF47</f>
        <v>1920.1000000000001</v>
      </c>
    </row>
    <row r="48" spans="1:33" ht="15.75">
      <c r="A48" s="3" t="s">
        <v>5</v>
      </c>
      <c r="B48" s="22">
        <v>1.4</v>
      </c>
      <c r="C48" s="22">
        <v>17.3</v>
      </c>
      <c r="D48" s="22"/>
      <c r="E48" s="28"/>
      <c r="F48" s="28"/>
      <c r="G48" s="28"/>
      <c r="H48" s="28">
        <v>18.4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18.4</v>
      </c>
      <c r="AG48" s="27">
        <f>B48+C48-AF48</f>
        <v>0.3000000000000007</v>
      </c>
    </row>
    <row r="49" spans="1:33" ht="15.75">
      <c r="A49" s="3" t="s">
        <v>17</v>
      </c>
      <c r="B49" s="22">
        <f>668.8-1.4</f>
        <v>667.4</v>
      </c>
      <c r="C49" s="22">
        <v>850.7</v>
      </c>
      <c r="D49" s="22"/>
      <c r="E49" s="22"/>
      <c r="F49" s="22">
        <v>17.8</v>
      </c>
      <c r="G49" s="22"/>
      <c r="H49" s="22"/>
      <c r="I49" s="22">
        <v>121.1</v>
      </c>
      <c r="J49" s="26">
        <v>4</v>
      </c>
      <c r="K49" s="22">
        <v>17.3</v>
      </c>
      <c r="L49" s="22">
        <v>7.4</v>
      </c>
      <c r="M49" s="22"/>
      <c r="N49" s="22"/>
      <c r="O49" s="27"/>
      <c r="P49" s="22">
        <v>3.1</v>
      </c>
      <c r="Q49" s="22"/>
      <c r="R49" s="22">
        <v>62.9</v>
      </c>
      <c r="S49" s="26">
        <v>4.2</v>
      </c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237.8</v>
      </c>
      <c r="AG49" s="27">
        <f>B49+C49-AF49</f>
        <v>1280.3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139.30000000000007</v>
      </c>
      <c r="C51" s="22">
        <f t="shared" si="11"/>
        <v>544.3</v>
      </c>
      <c r="D51" s="22">
        <f t="shared" si="11"/>
        <v>0</v>
      </c>
      <c r="E51" s="22">
        <f t="shared" si="11"/>
        <v>0</v>
      </c>
      <c r="F51" s="22">
        <f t="shared" si="11"/>
        <v>33.599999999999994</v>
      </c>
      <c r="G51" s="22">
        <f t="shared" si="11"/>
        <v>9.3</v>
      </c>
      <c r="H51" s="22">
        <f t="shared" si="11"/>
        <v>0</v>
      </c>
      <c r="I51" s="22">
        <f t="shared" si="11"/>
        <v>0.20000000000000284</v>
      </c>
      <c r="J51" s="22">
        <f t="shared" si="11"/>
        <v>0</v>
      </c>
      <c r="K51" s="22">
        <f t="shared" si="11"/>
        <v>0</v>
      </c>
      <c r="L51" s="22">
        <f t="shared" si="11"/>
        <v>0.09999999999999964</v>
      </c>
      <c r="M51" s="22">
        <f t="shared" si="11"/>
        <v>0</v>
      </c>
      <c r="N51" s="22">
        <f t="shared" si="11"/>
        <v>0</v>
      </c>
      <c r="O51" s="22">
        <f t="shared" si="11"/>
        <v>0.8</v>
      </c>
      <c r="P51" s="22">
        <f t="shared" si="11"/>
        <v>0.10000000000000009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44.099999999999994</v>
      </c>
      <c r="AG51" s="27">
        <f>AG47-AG49-AG48</f>
        <v>639.5000000000002</v>
      </c>
    </row>
    <row r="52" spans="1:33" ht="15" customHeight="1">
      <c r="A52" s="4" t="s">
        <v>0</v>
      </c>
      <c r="B52" s="22">
        <f>4192.7-1200+676.3+382</f>
        <v>4051</v>
      </c>
      <c r="C52" s="22">
        <v>4528.4</v>
      </c>
      <c r="D52" s="22">
        <v>1084.3</v>
      </c>
      <c r="E52" s="22"/>
      <c r="F52" s="22">
        <v>1229.3</v>
      </c>
      <c r="G52" s="22">
        <v>137.2</v>
      </c>
      <c r="H52" s="22">
        <v>627.6</v>
      </c>
      <c r="I52" s="22">
        <v>37.3</v>
      </c>
      <c r="J52" s="26"/>
      <c r="K52" s="22">
        <v>404.5</v>
      </c>
      <c r="L52" s="22">
        <v>7</v>
      </c>
      <c r="M52" s="22">
        <v>105.8</v>
      </c>
      <c r="N52" s="22">
        <v>10.9</v>
      </c>
      <c r="O52" s="27">
        <v>68</v>
      </c>
      <c r="P52" s="22"/>
      <c r="Q52" s="22">
        <v>190.3</v>
      </c>
      <c r="R52" s="22">
        <v>238.7</v>
      </c>
      <c r="S52" s="26">
        <v>178.1</v>
      </c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4319.000000000001</v>
      </c>
      <c r="AG52" s="27">
        <f aca="true" t="shared" si="12" ref="AG52:AG59">B52+C52-AF52</f>
        <v>4260.399999999999</v>
      </c>
    </row>
    <row r="53" spans="1:33" ht="15" customHeight="1">
      <c r="A53" s="3" t="s">
        <v>2</v>
      </c>
      <c r="B53" s="22">
        <v>775.3</v>
      </c>
      <c r="C53" s="22">
        <v>334.2</v>
      </c>
      <c r="D53" s="22"/>
      <c r="E53" s="22"/>
      <c r="F53" s="22">
        <v>394.5</v>
      </c>
      <c r="G53" s="22"/>
      <c r="H53" s="22"/>
      <c r="I53" s="22">
        <v>37.3</v>
      </c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431.8</v>
      </c>
      <c r="AG53" s="27">
        <f t="shared" si="12"/>
        <v>677.7</v>
      </c>
    </row>
    <row r="54" spans="1:34" ht="15" customHeight="1">
      <c r="A54" s="4" t="s">
        <v>9</v>
      </c>
      <c r="B54" s="44">
        <f>3339.6+199.4</f>
        <v>3539</v>
      </c>
      <c r="C54" s="22">
        <v>2417.3</v>
      </c>
      <c r="D54" s="22"/>
      <c r="E54" s="22">
        <v>58.6</v>
      </c>
      <c r="F54" s="22">
        <v>205.7</v>
      </c>
      <c r="G54" s="22">
        <v>61.8</v>
      </c>
      <c r="H54" s="22">
        <v>0.5</v>
      </c>
      <c r="I54" s="22"/>
      <c r="J54" s="26">
        <v>21.6</v>
      </c>
      <c r="K54" s="22">
        <v>1406.8</v>
      </c>
      <c r="L54" s="22">
        <v>8.9</v>
      </c>
      <c r="M54" s="22"/>
      <c r="N54" s="22"/>
      <c r="O54" s="27">
        <v>79.1</v>
      </c>
      <c r="P54" s="22">
        <v>1.7</v>
      </c>
      <c r="Q54" s="27">
        <v>60.6</v>
      </c>
      <c r="R54" s="22"/>
      <c r="S54" s="26">
        <v>3.3</v>
      </c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1908.6</v>
      </c>
      <c r="AG54" s="22">
        <f t="shared" si="12"/>
        <v>4047.7000000000003</v>
      </c>
      <c r="AH54" s="6"/>
    </row>
    <row r="55" spans="1:34" ht="15.75">
      <c r="A55" s="3" t="s">
        <v>5</v>
      </c>
      <c r="B55" s="22">
        <v>2999.3</v>
      </c>
      <c r="C55" s="22">
        <v>881.2</v>
      </c>
      <c r="D55" s="22"/>
      <c r="E55" s="22">
        <v>58.6</v>
      </c>
      <c r="F55" s="22"/>
      <c r="G55" s="22">
        <v>10</v>
      </c>
      <c r="H55" s="22"/>
      <c r="I55" s="22"/>
      <c r="J55" s="26"/>
      <c r="K55" s="22">
        <v>1391</v>
      </c>
      <c r="L55" s="22"/>
      <c r="M55" s="22"/>
      <c r="N55" s="22"/>
      <c r="O55" s="27"/>
      <c r="P55" s="22"/>
      <c r="Q55" s="27">
        <v>48.8</v>
      </c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1508.3999999999999</v>
      </c>
      <c r="AG55" s="22">
        <f t="shared" si="12"/>
        <v>2372.1000000000004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31.4</v>
      </c>
      <c r="C57" s="22">
        <v>621.8</v>
      </c>
      <c r="D57" s="22"/>
      <c r="E57" s="22"/>
      <c r="F57" s="22"/>
      <c r="G57" s="22">
        <v>2.2</v>
      </c>
      <c r="H57" s="22"/>
      <c r="I57" s="22"/>
      <c r="J57" s="26">
        <v>3.8</v>
      </c>
      <c r="K57" s="22"/>
      <c r="L57" s="22"/>
      <c r="M57" s="22"/>
      <c r="N57" s="22"/>
      <c r="O57" s="27"/>
      <c r="P57" s="22"/>
      <c r="Q57" s="27">
        <v>2.7</v>
      </c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8.7</v>
      </c>
      <c r="AG57" s="22">
        <f t="shared" si="12"/>
        <v>644.4999999999999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508.29999999999984</v>
      </c>
      <c r="C60" s="22">
        <f t="shared" si="13"/>
        <v>914.3000000000002</v>
      </c>
      <c r="D60" s="22">
        <f t="shared" si="13"/>
        <v>0</v>
      </c>
      <c r="E60" s="22">
        <f t="shared" si="13"/>
        <v>0</v>
      </c>
      <c r="F60" s="22">
        <f t="shared" si="13"/>
        <v>205.7</v>
      </c>
      <c r="G60" s="22">
        <f t="shared" si="13"/>
        <v>49.599999999999994</v>
      </c>
      <c r="H60" s="22">
        <f t="shared" si="13"/>
        <v>0.5</v>
      </c>
      <c r="I60" s="22">
        <f t="shared" si="13"/>
        <v>0</v>
      </c>
      <c r="J60" s="22">
        <f t="shared" si="13"/>
        <v>17.8</v>
      </c>
      <c r="K60" s="22">
        <f t="shared" si="13"/>
        <v>15.799999999999955</v>
      </c>
      <c r="L60" s="22">
        <f t="shared" si="13"/>
        <v>8.9</v>
      </c>
      <c r="M60" s="22">
        <f t="shared" si="13"/>
        <v>0</v>
      </c>
      <c r="N60" s="22">
        <f t="shared" si="13"/>
        <v>0</v>
      </c>
      <c r="O60" s="22">
        <f t="shared" si="13"/>
        <v>79.1</v>
      </c>
      <c r="P60" s="22">
        <f t="shared" si="13"/>
        <v>1.7</v>
      </c>
      <c r="Q60" s="22">
        <f t="shared" si="13"/>
        <v>9.100000000000005</v>
      </c>
      <c r="R60" s="22">
        <f t="shared" si="13"/>
        <v>0</v>
      </c>
      <c r="S60" s="22">
        <f t="shared" si="13"/>
        <v>3.3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391.50000000000006</v>
      </c>
      <c r="AG60" s="22">
        <f>AG54-AG55-AG57-AG59-AG56-AG58</f>
        <v>1031.1</v>
      </c>
    </row>
    <row r="61" spans="1:33" ht="15" customHeight="1">
      <c r="A61" s="4" t="s">
        <v>10</v>
      </c>
      <c r="B61" s="22">
        <v>164.5</v>
      </c>
      <c r="C61" s="22">
        <v>168.1</v>
      </c>
      <c r="D61" s="22"/>
      <c r="E61" s="22"/>
      <c r="F61" s="22">
        <v>7</v>
      </c>
      <c r="G61" s="22"/>
      <c r="H61" s="22"/>
      <c r="I61" s="22">
        <v>24</v>
      </c>
      <c r="J61" s="26"/>
      <c r="K61" s="22"/>
      <c r="L61" s="22"/>
      <c r="M61" s="22"/>
      <c r="N61" s="22"/>
      <c r="O61" s="27"/>
      <c r="P61" s="22"/>
      <c r="Q61" s="27"/>
      <c r="R61" s="22">
        <v>0.8</v>
      </c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31.8</v>
      </c>
      <c r="AG61" s="22">
        <f aca="true" t="shared" si="15" ref="AG61:AG67">B61+C61-AF61</f>
        <v>300.8</v>
      </c>
    </row>
    <row r="62" spans="1:33" ht="15" customHeight="1">
      <c r="A62" s="4" t="s">
        <v>11</v>
      </c>
      <c r="B62" s="22">
        <v>1265.4</v>
      </c>
      <c r="C62" s="22">
        <v>1997.2</v>
      </c>
      <c r="D62" s="22"/>
      <c r="E62" s="22"/>
      <c r="F62" s="22"/>
      <c r="G62" s="22"/>
      <c r="H62" s="22"/>
      <c r="I62" s="22"/>
      <c r="J62" s="26">
        <v>3.9</v>
      </c>
      <c r="K62" s="22">
        <v>0.6</v>
      </c>
      <c r="L62" s="22">
        <v>340.5</v>
      </c>
      <c r="M62" s="22">
        <v>72.9</v>
      </c>
      <c r="N62" s="22"/>
      <c r="O62" s="27">
        <v>24.9</v>
      </c>
      <c r="P62" s="22"/>
      <c r="Q62" s="27"/>
      <c r="R62" s="22"/>
      <c r="S62" s="26">
        <v>19.4</v>
      </c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462.19999999999993</v>
      </c>
      <c r="AG62" s="22">
        <f t="shared" si="15"/>
        <v>2800.4000000000005</v>
      </c>
    </row>
    <row r="63" spans="1:34" ht="15.75">
      <c r="A63" s="3" t="s">
        <v>5</v>
      </c>
      <c r="B63" s="22">
        <v>838.3</v>
      </c>
      <c r="C63" s="22">
        <v>364.4</v>
      </c>
      <c r="D63" s="22"/>
      <c r="E63" s="22"/>
      <c r="F63" s="22"/>
      <c r="G63" s="22"/>
      <c r="H63" s="22"/>
      <c r="I63" s="22"/>
      <c r="J63" s="26"/>
      <c r="K63" s="22"/>
      <c r="L63" s="22">
        <v>300.5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300.5</v>
      </c>
      <c r="AG63" s="22">
        <f t="shared" si="15"/>
        <v>902.1999999999998</v>
      </c>
      <c r="AH63" s="64"/>
    </row>
    <row r="64" spans="1:34" ht="15.75">
      <c r="A64" s="3" t="s">
        <v>3</v>
      </c>
      <c r="B64" s="22">
        <v>3</v>
      </c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</v>
      </c>
      <c r="AH64" s="6"/>
    </row>
    <row r="65" spans="1:34" ht="15.75">
      <c r="A65" s="3" t="s">
        <v>1</v>
      </c>
      <c r="B65" s="22">
        <v>31.5</v>
      </c>
      <c r="C65" s="22">
        <v>31.1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62.6</v>
      </c>
      <c r="AH65" s="6"/>
    </row>
    <row r="66" spans="1:33" ht="15.75">
      <c r="A66" s="3" t="s">
        <v>2</v>
      </c>
      <c r="B66" s="22">
        <v>20.2</v>
      </c>
      <c r="C66" s="22">
        <v>207.4</v>
      </c>
      <c r="D66" s="22"/>
      <c r="E66" s="22"/>
      <c r="F66" s="22"/>
      <c r="G66" s="22"/>
      <c r="H66" s="22"/>
      <c r="I66" s="22"/>
      <c r="J66" s="26">
        <v>0.8</v>
      </c>
      <c r="K66" s="22"/>
      <c r="L66" s="22"/>
      <c r="M66" s="22"/>
      <c r="N66" s="22"/>
      <c r="O66" s="27">
        <v>0.7</v>
      </c>
      <c r="P66" s="22"/>
      <c r="Q66" s="22"/>
      <c r="R66" s="22"/>
      <c r="S66" s="26">
        <v>9.2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10.7</v>
      </c>
      <c r="AG66" s="22">
        <f t="shared" si="15"/>
        <v>216.9</v>
      </c>
    </row>
    <row r="67" spans="1:33" ht="15.75">
      <c r="A67" s="3" t="s">
        <v>17</v>
      </c>
      <c r="B67" s="22">
        <v>0</v>
      </c>
      <c r="C67" s="22">
        <v>80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372.40000000000015</v>
      </c>
      <c r="C68" s="22">
        <f t="shared" si="16"/>
        <v>1314.3000000000002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3.0999999999999996</v>
      </c>
      <c r="K68" s="22">
        <f t="shared" si="16"/>
        <v>0.6</v>
      </c>
      <c r="L68" s="22">
        <f t="shared" si="16"/>
        <v>0</v>
      </c>
      <c r="M68" s="22">
        <f t="shared" si="16"/>
        <v>72.9</v>
      </c>
      <c r="N68" s="22">
        <f t="shared" si="16"/>
        <v>0</v>
      </c>
      <c r="O68" s="22">
        <f t="shared" si="16"/>
        <v>24.2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10.2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111.00000000000001</v>
      </c>
      <c r="AG68" s="22">
        <f>AG62-AG63-AG66-AG67-AG65-AG64</f>
        <v>1575.7000000000007</v>
      </c>
    </row>
    <row r="69" spans="1:33" ht="31.5">
      <c r="A69" s="4" t="s">
        <v>32</v>
      </c>
      <c r="B69" s="22">
        <v>2717.8</v>
      </c>
      <c r="C69" s="22">
        <v>33.2</v>
      </c>
      <c r="D69" s="22"/>
      <c r="E69" s="22"/>
      <c r="F69" s="22"/>
      <c r="G69" s="22">
        <v>1446</v>
      </c>
      <c r="H69" s="22">
        <v>310</v>
      </c>
      <c r="I69" s="22"/>
      <c r="J69" s="26"/>
      <c r="K69" s="22"/>
      <c r="L69" s="22"/>
      <c r="M69" s="22"/>
      <c r="N69" s="22"/>
      <c r="O69" s="22"/>
      <c r="P69" s="22"/>
      <c r="Q69" s="22"/>
      <c r="R69" s="22">
        <v>974.1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2730.1</v>
      </c>
      <c r="AG69" s="30">
        <f aca="true" t="shared" si="17" ref="AG69:AG92">B69+C69-AF69</f>
        <v>20.90000000000009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1083.4+32.1</f>
        <v>1115.5</v>
      </c>
      <c r="C72" s="22">
        <v>3266.2</v>
      </c>
      <c r="D72" s="22">
        <v>0.1</v>
      </c>
      <c r="E72" s="22"/>
      <c r="F72" s="22">
        <v>71.9</v>
      </c>
      <c r="G72" s="22"/>
      <c r="H72" s="22">
        <v>2.7</v>
      </c>
      <c r="I72" s="22">
        <v>57.4</v>
      </c>
      <c r="J72" s="26">
        <v>3.2</v>
      </c>
      <c r="K72" s="22">
        <v>0.6</v>
      </c>
      <c r="L72" s="22">
        <v>32.3</v>
      </c>
      <c r="M72" s="22">
        <v>3</v>
      </c>
      <c r="N72" s="22">
        <v>2.5</v>
      </c>
      <c r="O72" s="22"/>
      <c r="P72" s="22">
        <v>9.2</v>
      </c>
      <c r="Q72" s="27">
        <v>0.2</v>
      </c>
      <c r="R72" s="22">
        <v>16.5</v>
      </c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199.59999999999997</v>
      </c>
      <c r="AG72" s="30">
        <f t="shared" si="17"/>
        <v>4182.099999999999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17.7</v>
      </c>
    </row>
    <row r="74" spans="1:33" ht="15" customHeight="1">
      <c r="A74" s="3" t="s">
        <v>2</v>
      </c>
      <c r="B74" s="22">
        <v>50.9</v>
      </c>
      <c r="C74" s="22">
        <v>354.2</v>
      </c>
      <c r="D74" s="22">
        <v>0.1</v>
      </c>
      <c r="E74" s="22"/>
      <c r="F74" s="22">
        <v>37.6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37.7</v>
      </c>
      <c r="AG74" s="30">
        <f t="shared" si="17"/>
        <v>367.4</v>
      </c>
    </row>
    <row r="75" spans="1:33" ht="15" customHeight="1">
      <c r="A75" s="3" t="s">
        <v>17</v>
      </c>
      <c r="B75" s="22">
        <v>79.5</v>
      </c>
      <c r="C75" s="22">
        <v>445.8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525.3</v>
      </c>
    </row>
    <row r="76" spans="1:33" s="11" customFormat="1" ht="31.5">
      <c r="A76" s="12" t="s">
        <v>21</v>
      </c>
      <c r="B76" s="22">
        <v>182.6</v>
      </c>
      <c r="C76" s="22">
        <v>366.3</v>
      </c>
      <c r="D76" s="22"/>
      <c r="E76" s="28"/>
      <c r="F76" s="28"/>
      <c r="G76" s="28"/>
      <c r="H76" s="28"/>
      <c r="I76" s="28"/>
      <c r="J76" s="29"/>
      <c r="K76" s="28"/>
      <c r="L76" s="28">
        <v>140.8</v>
      </c>
      <c r="M76" s="28"/>
      <c r="N76" s="28"/>
      <c r="O76" s="28"/>
      <c r="P76" s="28"/>
      <c r="Q76" s="31"/>
      <c r="R76" s="28"/>
      <c r="S76" s="29">
        <v>0.1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140.9</v>
      </c>
      <c r="AG76" s="30">
        <f t="shared" si="17"/>
        <v>408</v>
      </c>
    </row>
    <row r="77" spans="1:33" s="11" customFormat="1" ht="15.75">
      <c r="A77" s="3" t="s">
        <v>5</v>
      </c>
      <c r="B77" s="22">
        <v>76.9</v>
      </c>
      <c r="C77" s="22">
        <v>0.4</v>
      </c>
      <c r="D77" s="22"/>
      <c r="E77" s="28"/>
      <c r="F77" s="28"/>
      <c r="G77" s="28"/>
      <c r="H77" s="28"/>
      <c r="I77" s="28"/>
      <c r="J77" s="29"/>
      <c r="K77" s="28"/>
      <c r="L77" s="28">
        <v>36.5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36.5</v>
      </c>
      <c r="AG77" s="30">
        <f t="shared" si="17"/>
        <v>40.80000000000001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2.5</v>
      </c>
    </row>
    <row r="81" spans="1:33" s="11" customFormat="1" ht="15.75">
      <c r="A81" s="12" t="s">
        <v>36</v>
      </c>
      <c r="B81" s="22">
        <v>69.9</v>
      </c>
      <c r="C81" s="28">
        <v>83.7</v>
      </c>
      <c r="D81" s="28"/>
      <c r="E81" s="28"/>
      <c r="F81" s="28"/>
      <c r="G81" s="28">
        <v>16</v>
      </c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16</v>
      </c>
      <c r="AG81" s="30">
        <f t="shared" si="17"/>
        <v>137.60000000000002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2219.3-500</f>
        <v>1719.3000000000002</v>
      </c>
      <c r="C89" s="22">
        <v>3496.3</v>
      </c>
      <c r="D89" s="22"/>
      <c r="E89" s="22"/>
      <c r="F89" s="22">
        <v>1290.4</v>
      </c>
      <c r="G89" s="22">
        <v>174.7</v>
      </c>
      <c r="H89" s="22"/>
      <c r="I89" s="22">
        <v>188.9</v>
      </c>
      <c r="J89" s="22"/>
      <c r="K89" s="22">
        <v>1164.7</v>
      </c>
      <c r="L89" s="22"/>
      <c r="M89" s="22"/>
      <c r="N89" s="22"/>
      <c r="O89" s="22"/>
      <c r="P89" s="22"/>
      <c r="Q89" s="22">
        <v>122.1</v>
      </c>
      <c r="R89" s="22"/>
      <c r="S89" s="26">
        <v>3.8</v>
      </c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2944.6000000000004</v>
      </c>
      <c r="AG89" s="22">
        <f t="shared" si="17"/>
        <v>2271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1611.2</v>
      </c>
      <c r="AG90" s="22">
        <f t="shared" si="17"/>
        <v>805.6000000000001</v>
      </c>
      <c r="AH90" s="11"/>
    </row>
    <row r="91" spans="1:34" ht="15.75">
      <c r="A91" s="4" t="s">
        <v>28</v>
      </c>
      <c r="B91" s="22">
        <f>392.5-581.4</f>
        <v>-188.89999999999998</v>
      </c>
      <c r="C91" s="22">
        <v>426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>B91+C91-AF91</f>
        <v>237.10000000000002</v>
      </c>
      <c r="AH91" s="11"/>
    </row>
    <row r="92" spans="1:34" ht="15.75">
      <c r="A92" s="4" t="s">
        <v>44</v>
      </c>
      <c r="B92" s="22">
        <f>39511.9+1700-676.3</f>
        <v>40535.6</v>
      </c>
      <c r="C92" s="22">
        <v>3055</v>
      </c>
      <c r="D92" s="22">
        <v>2794.1</v>
      </c>
      <c r="E92" s="22"/>
      <c r="F92" s="22">
        <v>1700.9</v>
      </c>
      <c r="G92" s="22">
        <v>572.4</v>
      </c>
      <c r="H92" s="22">
        <f>2892.4+54.6</f>
        <v>2947</v>
      </c>
      <c r="I92" s="22">
        <f>5385.4+25.8</f>
        <v>5411.2</v>
      </c>
      <c r="J92" s="22">
        <v>802.6</v>
      </c>
      <c r="K92" s="22">
        <v>6.5</v>
      </c>
      <c r="L92" s="22"/>
      <c r="M92" s="22">
        <v>534.9</v>
      </c>
      <c r="N92" s="22">
        <v>2382.3</v>
      </c>
      <c r="O92" s="22">
        <v>3709.2</v>
      </c>
      <c r="P92" s="22">
        <v>3849.8</v>
      </c>
      <c r="Q92" s="22">
        <v>621.1</v>
      </c>
      <c r="R92" s="22">
        <v>1427.4</v>
      </c>
      <c r="S92" s="26">
        <v>1944.2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28703.6</v>
      </c>
      <c r="AG92" s="22">
        <f t="shared" si="17"/>
        <v>14887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120116.30000000002</v>
      </c>
      <c r="C94" s="42">
        <f t="shared" si="18"/>
        <v>62406.1</v>
      </c>
      <c r="D94" s="42">
        <f t="shared" si="18"/>
        <v>3902.5999999999995</v>
      </c>
      <c r="E94" s="42">
        <f t="shared" si="18"/>
        <v>117.4</v>
      </c>
      <c r="F94" s="42">
        <f t="shared" si="18"/>
        <v>5939.4</v>
      </c>
      <c r="G94" s="42">
        <f t="shared" si="18"/>
        <v>2596.8</v>
      </c>
      <c r="H94" s="42">
        <f t="shared" si="18"/>
        <v>3982.5</v>
      </c>
      <c r="I94" s="42">
        <f t="shared" si="18"/>
        <v>6193.9</v>
      </c>
      <c r="J94" s="42">
        <f t="shared" si="18"/>
        <v>2204.9</v>
      </c>
      <c r="K94" s="42">
        <f t="shared" si="18"/>
        <v>16113.4</v>
      </c>
      <c r="L94" s="42">
        <f t="shared" si="18"/>
        <v>7638.900000000001</v>
      </c>
      <c r="M94" s="42">
        <f t="shared" si="18"/>
        <v>1397</v>
      </c>
      <c r="N94" s="42">
        <f t="shared" si="18"/>
        <v>2412.5</v>
      </c>
      <c r="O94" s="42">
        <f t="shared" si="18"/>
        <v>4295.9</v>
      </c>
      <c r="P94" s="42">
        <f t="shared" si="18"/>
        <v>4060.4</v>
      </c>
      <c r="Q94" s="42">
        <f t="shared" si="18"/>
        <v>3096.1</v>
      </c>
      <c r="R94" s="42">
        <f t="shared" si="18"/>
        <v>2728.2</v>
      </c>
      <c r="S94" s="42">
        <f t="shared" si="18"/>
        <v>2718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69397.9</v>
      </c>
      <c r="AG94" s="58">
        <f>AG10+AG15+AG24+AG33+AG47+AG52+AG54+AG61+AG62+AG69+AG71+AG72+AG76+AG81+AG82+AG83+AG88+AG89+AG90+AG91+AG70+AG40+AG92</f>
        <v>113124.50000000001</v>
      </c>
    </row>
    <row r="95" spans="1:33" ht="15.75">
      <c r="A95" s="3" t="s">
        <v>5</v>
      </c>
      <c r="B95" s="22">
        <f aca="true" t="shared" si="19" ref="B95:AD95">B11+B17+B26+B34+B55+B63+B73+B41+B77+B48</f>
        <v>51351.30000000001</v>
      </c>
      <c r="C95" s="22">
        <f t="shared" si="19"/>
        <v>5829.199999999999</v>
      </c>
      <c r="D95" s="22">
        <f t="shared" si="19"/>
        <v>6.3</v>
      </c>
      <c r="E95" s="22">
        <f t="shared" si="19"/>
        <v>117.4</v>
      </c>
      <c r="F95" s="22">
        <f t="shared" si="19"/>
        <v>0</v>
      </c>
      <c r="G95" s="22">
        <f t="shared" si="19"/>
        <v>10</v>
      </c>
      <c r="H95" s="22">
        <f t="shared" si="19"/>
        <v>55.6</v>
      </c>
      <c r="I95" s="22">
        <f t="shared" si="19"/>
        <v>70</v>
      </c>
      <c r="J95" s="22">
        <f t="shared" si="19"/>
        <v>9.1</v>
      </c>
      <c r="K95" s="22">
        <f t="shared" si="19"/>
        <v>12793.5</v>
      </c>
      <c r="L95" s="22">
        <f t="shared" si="19"/>
        <v>7230.400000000001</v>
      </c>
      <c r="M95" s="22">
        <f t="shared" si="19"/>
        <v>569.2</v>
      </c>
      <c r="N95" s="22">
        <f t="shared" si="19"/>
        <v>16.1</v>
      </c>
      <c r="O95" s="22">
        <f t="shared" si="19"/>
        <v>0</v>
      </c>
      <c r="P95" s="22">
        <f t="shared" si="19"/>
        <v>1.9</v>
      </c>
      <c r="Q95" s="22">
        <f t="shared" si="19"/>
        <v>60</v>
      </c>
      <c r="R95" s="22">
        <f t="shared" si="19"/>
        <v>2.4</v>
      </c>
      <c r="S95" s="22">
        <f t="shared" si="19"/>
        <v>26.3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20968.2</v>
      </c>
      <c r="AG95" s="27">
        <f>B95+C95-AF95</f>
        <v>36212.3</v>
      </c>
    </row>
    <row r="96" spans="1:33" ht="15.75">
      <c r="A96" s="3" t="s">
        <v>2</v>
      </c>
      <c r="B96" s="22">
        <f aca="true" t="shared" si="20" ref="B96:AD96">B12+B20+B29+B36+B57+B66+B44+B80+B74+B53</f>
        <v>5179.999999999999</v>
      </c>
      <c r="C96" s="22">
        <f t="shared" si="20"/>
        <v>18281.800000000003</v>
      </c>
      <c r="D96" s="22">
        <f t="shared" si="20"/>
        <v>12.7</v>
      </c>
      <c r="E96" s="22">
        <f t="shared" si="20"/>
        <v>0</v>
      </c>
      <c r="F96" s="22">
        <f t="shared" si="20"/>
        <v>551.4</v>
      </c>
      <c r="G96" s="22">
        <f t="shared" si="20"/>
        <v>23.3</v>
      </c>
      <c r="H96" s="22">
        <f t="shared" si="20"/>
        <v>0.3</v>
      </c>
      <c r="I96" s="22">
        <f t="shared" si="20"/>
        <v>76.69999999999999</v>
      </c>
      <c r="J96" s="22">
        <f t="shared" si="20"/>
        <v>4.6</v>
      </c>
      <c r="K96" s="22">
        <f t="shared" si="20"/>
        <v>401.5</v>
      </c>
      <c r="L96" s="22">
        <f t="shared" si="20"/>
        <v>0</v>
      </c>
      <c r="M96" s="22">
        <f t="shared" si="20"/>
        <v>1.4</v>
      </c>
      <c r="N96" s="22">
        <f t="shared" si="20"/>
        <v>0</v>
      </c>
      <c r="O96" s="22">
        <f t="shared" si="20"/>
        <v>15.899999999999999</v>
      </c>
      <c r="P96" s="22">
        <f t="shared" si="20"/>
        <v>35.7</v>
      </c>
      <c r="Q96" s="22">
        <f t="shared" si="20"/>
        <v>358</v>
      </c>
      <c r="R96" s="22">
        <f t="shared" si="20"/>
        <v>1.3</v>
      </c>
      <c r="S96" s="22">
        <f t="shared" si="20"/>
        <v>360.6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1843.4</v>
      </c>
      <c r="AG96" s="27">
        <f>B96+C96-AF96</f>
        <v>21618.4</v>
      </c>
    </row>
    <row r="97" spans="1:33" ht="15.75">
      <c r="A97" s="3" t="s">
        <v>3</v>
      </c>
      <c r="B97" s="22">
        <f aca="true" t="shared" si="21" ref="B97:AA97">B18+B27+B42+B64+B78</f>
        <v>1877.3</v>
      </c>
      <c r="C97" s="22">
        <f t="shared" si="21"/>
        <v>2451.5</v>
      </c>
      <c r="D97" s="22">
        <f t="shared" si="21"/>
        <v>0</v>
      </c>
      <c r="E97" s="22">
        <f t="shared" si="21"/>
        <v>0</v>
      </c>
      <c r="F97" s="22">
        <f t="shared" si="21"/>
        <v>15.7</v>
      </c>
      <c r="G97" s="22">
        <f t="shared" si="21"/>
        <v>121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473.1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0.3</v>
      </c>
      <c r="P97" s="22">
        <f t="shared" si="21"/>
        <v>1.5</v>
      </c>
      <c r="Q97" s="22">
        <f t="shared" si="21"/>
        <v>686.8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1298.3999999999999</v>
      </c>
      <c r="AG97" s="27">
        <f>B97+C97-AF97</f>
        <v>3030.4000000000005</v>
      </c>
    </row>
    <row r="98" spans="1:33" ht="15.75">
      <c r="A98" s="3" t="s">
        <v>1</v>
      </c>
      <c r="B98" s="22">
        <f aca="true" t="shared" si="22" ref="B98:AD98">B19+B28+B65+B35+B43+B56+B79</f>
        <v>2363.5</v>
      </c>
      <c r="C98" s="22">
        <f t="shared" si="22"/>
        <v>3756.0999999999995</v>
      </c>
      <c r="D98" s="22">
        <f t="shared" si="22"/>
        <v>0</v>
      </c>
      <c r="E98" s="22">
        <f t="shared" si="22"/>
        <v>0</v>
      </c>
      <c r="F98" s="22">
        <f t="shared" si="22"/>
        <v>280.4</v>
      </c>
      <c r="G98" s="22">
        <f t="shared" si="22"/>
        <v>0.3</v>
      </c>
      <c r="H98" s="22">
        <f t="shared" si="22"/>
        <v>0</v>
      </c>
      <c r="I98" s="22">
        <f t="shared" si="22"/>
        <v>84.2</v>
      </c>
      <c r="J98" s="22">
        <f t="shared" si="22"/>
        <v>0</v>
      </c>
      <c r="K98" s="22">
        <f t="shared" si="22"/>
        <v>494.1</v>
      </c>
      <c r="L98" s="22">
        <f t="shared" si="22"/>
        <v>167.1</v>
      </c>
      <c r="M98" s="22">
        <f t="shared" si="22"/>
        <v>0</v>
      </c>
      <c r="N98" s="22">
        <f t="shared" si="22"/>
        <v>0</v>
      </c>
      <c r="O98" s="22">
        <f t="shared" si="22"/>
        <v>287.8</v>
      </c>
      <c r="P98" s="22">
        <f t="shared" si="22"/>
        <v>35.2</v>
      </c>
      <c r="Q98" s="22">
        <f t="shared" si="22"/>
        <v>60.2</v>
      </c>
      <c r="R98" s="22">
        <f t="shared" si="22"/>
        <v>0</v>
      </c>
      <c r="S98" s="22">
        <f t="shared" si="22"/>
        <v>180.6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1589.8999999999999</v>
      </c>
      <c r="AG98" s="27">
        <f>B98+C98-AF98</f>
        <v>4529.7</v>
      </c>
    </row>
    <row r="99" spans="1:33" ht="15.75">
      <c r="A99" s="3" t="s">
        <v>17</v>
      </c>
      <c r="B99" s="22">
        <f aca="true" t="shared" si="23" ref="B99:X99">B21+B30+B49+B37+B58+B13+B75+B67</f>
        <v>2365.4</v>
      </c>
      <c r="C99" s="22">
        <f t="shared" si="23"/>
        <v>5363.8</v>
      </c>
      <c r="D99" s="22">
        <f t="shared" si="23"/>
        <v>0</v>
      </c>
      <c r="E99" s="22">
        <f t="shared" si="23"/>
        <v>0</v>
      </c>
      <c r="F99" s="22">
        <f t="shared" si="23"/>
        <v>752.8</v>
      </c>
      <c r="G99" s="22">
        <f t="shared" si="23"/>
        <v>0</v>
      </c>
      <c r="H99" s="22">
        <f t="shared" si="23"/>
        <v>0</v>
      </c>
      <c r="I99" s="22">
        <f t="shared" si="23"/>
        <v>121.1</v>
      </c>
      <c r="J99" s="22">
        <f t="shared" si="23"/>
        <v>558.4</v>
      </c>
      <c r="K99" s="22">
        <f t="shared" si="23"/>
        <v>66.8</v>
      </c>
      <c r="L99" s="22">
        <f t="shared" si="23"/>
        <v>55.7</v>
      </c>
      <c r="M99" s="22">
        <f t="shared" si="23"/>
        <v>0</v>
      </c>
      <c r="N99" s="22">
        <f t="shared" si="23"/>
        <v>0</v>
      </c>
      <c r="O99" s="22">
        <f t="shared" si="23"/>
        <v>8.3</v>
      </c>
      <c r="P99" s="22">
        <f t="shared" si="23"/>
        <v>3.1</v>
      </c>
      <c r="Q99" s="22">
        <f t="shared" si="23"/>
        <v>68.6</v>
      </c>
      <c r="R99" s="22">
        <f t="shared" si="23"/>
        <v>62.9</v>
      </c>
      <c r="S99" s="22">
        <f t="shared" si="23"/>
        <v>4.2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1701.8999999999999</v>
      </c>
      <c r="AG99" s="27">
        <f>B99+C99-AF99</f>
        <v>6027.300000000001</v>
      </c>
    </row>
    <row r="100" spans="1:33" ht="12.75">
      <c r="A100" s="1" t="s">
        <v>41</v>
      </c>
      <c r="B100" s="2">
        <f aca="true" t="shared" si="25" ref="B100:AD100">B94-B95-B96-B97-B98-B99</f>
        <v>56978.799999999996</v>
      </c>
      <c r="C100" s="2">
        <f t="shared" si="25"/>
        <v>26723.7</v>
      </c>
      <c r="D100" s="2">
        <f t="shared" si="25"/>
        <v>3883.5999999999995</v>
      </c>
      <c r="E100" s="2">
        <f t="shared" si="25"/>
        <v>0</v>
      </c>
      <c r="F100" s="2">
        <f t="shared" si="25"/>
        <v>4339.1</v>
      </c>
      <c r="G100" s="2">
        <f t="shared" si="25"/>
        <v>2442.2</v>
      </c>
      <c r="H100" s="2">
        <f t="shared" si="25"/>
        <v>3926.6</v>
      </c>
      <c r="I100" s="2">
        <f t="shared" si="25"/>
        <v>5841.9</v>
      </c>
      <c r="J100" s="2">
        <f t="shared" si="25"/>
        <v>1632.8000000000002</v>
      </c>
      <c r="K100" s="2">
        <f t="shared" si="25"/>
        <v>1884.3999999999999</v>
      </c>
      <c r="L100" s="2">
        <f t="shared" si="25"/>
        <v>185.7</v>
      </c>
      <c r="M100" s="2">
        <f t="shared" si="25"/>
        <v>826.4</v>
      </c>
      <c r="N100" s="2">
        <f t="shared" si="25"/>
        <v>2396.4</v>
      </c>
      <c r="O100" s="2">
        <f t="shared" si="25"/>
        <v>3983.5999999999995</v>
      </c>
      <c r="P100" s="2">
        <f t="shared" si="25"/>
        <v>3983.0000000000005</v>
      </c>
      <c r="Q100" s="2">
        <f t="shared" si="25"/>
        <v>1862.5</v>
      </c>
      <c r="R100" s="2">
        <f t="shared" si="25"/>
        <v>2661.5999999999995</v>
      </c>
      <c r="S100" s="2">
        <f t="shared" si="25"/>
        <v>2146.3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41996.09999999999</v>
      </c>
      <c r="AG100" s="2">
        <f>AG94-AG95-AG96-AG97-AG98-AG99</f>
        <v>41706.40000000001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L76" sqref="AL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02" sqref="AF10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X8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7" sqref="B2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22770.8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>
        <v>11385.4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17858.1</v>
      </c>
      <c r="AF7" s="72"/>
      <c r="AG7" s="48"/>
    </row>
    <row r="8" spans="1:55" ht="18" customHeight="1">
      <c r="A8" s="60" t="s">
        <v>34</v>
      </c>
      <c r="B8" s="40">
        <f>SUM(D8:AB8)</f>
        <v>102350.5</v>
      </c>
      <c r="C8" s="40">
        <v>105350.8</v>
      </c>
      <c r="D8" s="43">
        <v>10337.3</v>
      </c>
      <c r="E8" s="55">
        <v>4674.6</v>
      </c>
      <c r="F8" s="55">
        <v>3054.4</v>
      </c>
      <c r="G8" s="55">
        <v>1511</v>
      </c>
      <c r="H8" s="55">
        <v>4150.3</v>
      </c>
      <c r="I8" s="55">
        <v>7837.9</v>
      </c>
      <c r="J8" s="56">
        <v>4967.1</v>
      </c>
      <c r="K8" s="55">
        <v>2115</v>
      </c>
      <c r="L8" s="55">
        <v>2086.7</v>
      </c>
      <c r="M8" s="55">
        <v>1954.8</v>
      </c>
      <c r="N8" s="55">
        <v>3479.8</v>
      </c>
      <c r="O8" s="55">
        <v>4884.7</v>
      </c>
      <c r="P8" s="55">
        <v>3866.6</v>
      </c>
      <c r="Q8" s="55">
        <v>3721.7</v>
      </c>
      <c r="R8" s="55">
        <v>5167.1</v>
      </c>
      <c r="S8" s="57">
        <v>5928</v>
      </c>
      <c r="T8" s="57">
        <v>4501.3</v>
      </c>
      <c r="U8" s="55">
        <v>2908.9</v>
      </c>
      <c r="V8" s="55">
        <v>2082.5</v>
      </c>
      <c r="W8" s="55">
        <v>4050.6</v>
      </c>
      <c r="X8" s="56">
        <v>8603.9</v>
      </c>
      <c r="Y8" s="56">
        <v>10466.3</v>
      </c>
      <c r="Z8" s="56"/>
      <c r="AA8" s="56"/>
      <c r="AB8" s="55"/>
      <c r="AC8" s="23"/>
      <c r="AD8" s="23"/>
      <c r="AE8" s="61">
        <v>86959.5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140225.60000000003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1511</v>
      </c>
      <c r="H9" s="24">
        <f t="shared" si="0"/>
        <v>4222.200000000001</v>
      </c>
      <c r="I9" s="24">
        <f t="shared" si="0"/>
        <v>8506.300000000001</v>
      </c>
      <c r="J9" s="24">
        <f t="shared" si="0"/>
        <v>4972.099999999999</v>
      </c>
      <c r="K9" s="24">
        <f t="shared" si="0"/>
        <v>13465.1</v>
      </c>
      <c r="L9" s="24">
        <f t="shared" si="0"/>
        <v>9870.9</v>
      </c>
      <c r="M9" s="24">
        <f t="shared" si="0"/>
        <v>1966.1</v>
      </c>
      <c r="N9" s="24">
        <f t="shared" si="0"/>
        <v>4209.5</v>
      </c>
      <c r="O9" s="24">
        <f t="shared" si="0"/>
        <v>4901.099999999999</v>
      </c>
      <c r="P9" s="24">
        <f t="shared" si="0"/>
        <v>3991.1000000000004</v>
      </c>
      <c r="Q9" s="24">
        <f t="shared" si="0"/>
        <v>3721.7000000000003</v>
      </c>
      <c r="R9" s="24">
        <f t="shared" si="0"/>
        <v>6056.8</v>
      </c>
      <c r="S9" s="24">
        <f t="shared" si="0"/>
        <v>6620.4</v>
      </c>
      <c r="T9" s="24">
        <f t="shared" si="0"/>
        <v>4563.4</v>
      </c>
      <c r="U9" s="24">
        <f t="shared" si="0"/>
        <v>8192.4</v>
      </c>
      <c r="V9" s="24">
        <f t="shared" si="0"/>
        <v>7440.200000000001</v>
      </c>
      <c r="W9" s="24">
        <f t="shared" si="0"/>
        <v>12423.1</v>
      </c>
      <c r="X9" s="24">
        <f t="shared" si="0"/>
        <v>7862.800000000001</v>
      </c>
      <c r="Y9" s="24">
        <f t="shared" si="0"/>
        <v>11356.6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143986.5</v>
      </c>
      <c r="AG9" s="50">
        <f>AG10+AG15+AG24+AG33+AG47+AG52+AG54+AG61+AG62+AG71+AG72+AG76+AG88+AG81+AG83+AG82+AG69+AG89+AG91+AG90+AG70+AG40+AG92</f>
        <v>62406.099999999984</v>
      </c>
      <c r="AH9" s="49"/>
      <c r="AI9" s="49"/>
    </row>
    <row r="10" spans="1:33" ht="15.75">
      <c r="A10" s="4" t="s">
        <v>4</v>
      </c>
      <c r="B10" s="22">
        <f>4600+123.9+111.2</f>
        <v>4835.099999999999</v>
      </c>
      <c r="C10" s="22">
        <v>3442.2</v>
      </c>
      <c r="D10" s="22">
        <v>24</v>
      </c>
      <c r="E10" s="22">
        <v>92.6</v>
      </c>
      <c r="F10" s="22">
        <v>21.3</v>
      </c>
      <c r="G10" s="22">
        <v>38.1</v>
      </c>
      <c r="H10" s="22">
        <v>215.3</v>
      </c>
      <c r="I10" s="22"/>
      <c r="J10" s="25">
        <v>162.2</v>
      </c>
      <c r="K10" s="22">
        <v>457.8</v>
      </c>
      <c r="L10" s="22">
        <v>900.2</v>
      </c>
      <c r="M10" s="22">
        <v>167.7</v>
      </c>
      <c r="N10" s="22">
        <v>3.4</v>
      </c>
      <c r="O10" s="27">
        <v>5.9</v>
      </c>
      <c r="P10" s="22">
        <v>41.7</v>
      </c>
      <c r="Q10" s="22">
        <v>11.1</v>
      </c>
      <c r="R10" s="22">
        <v>18.2</v>
      </c>
      <c r="S10" s="26">
        <v>49.7</v>
      </c>
      <c r="T10" s="26">
        <v>33.7</v>
      </c>
      <c r="U10" s="26">
        <v>1.6</v>
      </c>
      <c r="V10" s="26">
        <v>11.6</v>
      </c>
      <c r="W10" s="26">
        <v>1418.6</v>
      </c>
      <c r="X10" s="22">
        <v>962.9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4637.5999999999985</v>
      </c>
      <c r="AG10" s="27">
        <f>B10+C10-AF10</f>
        <v>3639.7000000000007</v>
      </c>
    </row>
    <row r="11" spans="1:33" ht="15.75">
      <c r="A11" s="3" t="s">
        <v>5</v>
      </c>
      <c r="B11" s="22">
        <f>3964.9+33</f>
        <v>3997.9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>
        <v>39.9</v>
      </c>
      <c r="I11" s="22"/>
      <c r="J11" s="26">
        <v>149.5</v>
      </c>
      <c r="K11" s="22">
        <v>436.6</v>
      </c>
      <c r="L11" s="22">
        <v>889.5</v>
      </c>
      <c r="M11" s="22">
        <v>159.8</v>
      </c>
      <c r="N11" s="22"/>
      <c r="O11" s="27"/>
      <c r="P11" s="22"/>
      <c r="Q11" s="22">
        <v>3.4</v>
      </c>
      <c r="R11" s="22"/>
      <c r="S11" s="26"/>
      <c r="T11" s="26"/>
      <c r="U11" s="26"/>
      <c r="V11" s="26"/>
      <c r="W11" s="26">
        <v>1417.1</v>
      </c>
      <c r="X11" s="22">
        <v>921</v>
      </c>
      <c r="Y11" s="26"/>
      <c r="Z11" s="26"/>
      <c r="AA11" s="26"/>
      <c r="AB11" s="22"/>
      <c r="AC11" s="22"/>
      <c r="AD11" s="22"/>
      <c r="AE11" s="22"/>
      <c r="AF11" s="22">
        <f t="shared" si="1"/>
        <v>4046.3</v>
      </c>
      <c r="AG11" s="27">
        <f>B11+C11-AF11</f>
        <v>2161.9000000000005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>
        <v>35.6</v>
      </c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>
        <v>0.3</v>
      </c>
      <c r="S12" s="26"/>
      <c r="T12" s="26"/>
      <c r="U12" s="26"/>
      <c r="V12" s="26"/>
      <c r="W12" s="26"/>
      <c r="X12" s="22">
        <v>39.3</v>
      </c>
      <c r="Y12" s="26"/>
      <c r="Z12" s="26"/>
      <c r="AA12" s="26"/>
      <c r="AB12" s="22"/>
      <c r="AC12" s="22"/>
      <c r="AD12" s="22"/>
      <c r="AE12" s="22"/>
      <c r="AF12" s="22">
        <f t="shared" si="1"/>
        <v>76.1</v>
      </c>
      <c r="AG12" s="27">
        <f>B12+C12-AF12</f>
        <v>180.10000000000005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761.2999999999994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2.5</v>
      </c>
      <c r="H14" s="22">
        <f t="shared" si="2"/>
        <v>174.5</v>
      </c>
      <c r="I14" s="22">
        <f t="shared" si="2"/>
        <v>0</v>
      </c>
      <c r="J14" s="22">
        <f t="shared" si="2"/>
        <v>12.699999999999989</v>
      </c>
      <c r="K14" s="22">
        <f t="shared" si="2"/>
        <v>21.19999999999999</v>
      </c>
      <c r="L14" s="22">
        <f t="shared" si="2"/>
        <v>10.700000000000045</v>
      </c>
      <c r="M14" s="22">
        <f t="shared" si="2"/>
        <v>7.899999999999977</v>
      </c>
      <c r="N14" s="22">
        <f t="shared" si="2"/>
        <v>3.4</v>
      </c>
      <c r="O14" s="22">
        <f t="shared" si="2"/>
        <v>5.9</v>
      </c>
      <c r="P14" s="22">
        <f t="shared" si="2"/>
        <v>41.7</v>
      </c>
      <c r="Q14" s="22">
        <f t="shared" si="2"/>
        <v>7.699999999999999</v>
      </c>
      <c r="R14" s="22">
        <f t="shared" si="2"/>
        <v>17.9</v>
      </c>
      <c r="S14" s="22">
        <f t="shared" si="2"/>
        <v>49.7</v>
      </c>
      <c r="T14" s="22">
        <f t="shared" si="2"/>
        <v>33.7</v>
      </c>
      <c r="U14" s="22">
        <f t="shared" si="2"/>
        <v>1.6</v>
      </c>
      <c r="V14" s="22">
        <f t="shared" si="2"/>
        <v>11.6</v>
      </c>
      <c r="W14" s="22">
        <f t="shared" si="2"/>
        <v>1.5</v>
      </c>
      <c r="X14" s="22">
        <f t="shared" si="2"/>
        <v>2.59999999999998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515.1999999999999</v>
      </c>
      <c r="AG14" s="27">
        <f>AG10-AG11-AG12-AG13</f>
        <v>1297.7</v>
      </c>
    </row>
    <row r="15" spans="1:33" ht="15" customHeight="1">
      <c r="A15" s="4" t="s">
        <v>6</v>
      </c>
      <c r="B15" s="22">
        <f>16802+1079.4-0.1</f>
        <v>17881.300000000003</v>
      </c>
      <c r="C15" s="22">
        <v>24642.7</v>
      </c>
      <c r="D15" s="44">
        <v>22.2</v>
      </c>
      <c r="E15" s="44">
        <v>199.3</v>
      </c>
      <c r="F15" s="22">
        <v>0.6</v>
      </c>
      <c r="G15" s="22">
        <v>56.5</v>
      </c>
      <c r="H15" s="22">
        <v>345.6</v>
      </c>
      <c r="I15" s="22">
        <v>74.2</v>
      </c>
      <c r="J15" s="26"/>
      <c r="K15" s="22">
        <v>5939.3</v>
      </c>
      <c r="L15" s="22">
        <v>15.4</v>
      </c>
      <c r="M15" s="22">
        <v>329.9</v>
      </c>
      <c r="N15" s="22">
        <v>242.8</v>
      </c>
      <c r="O15" s="27">
        <v>27.1</v>
      </c>
      <c r="P15" s="22">
        <v>377.4</v>
      </c>
      <c r="Q15" s="27">
        <v>179.6</v>
      </c>
      <c r="R15" s="22">
        <v>253.2</v>
      </c>
      <c r="S15" s="26">
        <v>325.6</v>
      </c>
      <c r="T15" s="26">
        <v>45.4</v>
      </c>
      <c r="U15" s="26">
        <v>5613.3</v>
      </c>
      <c r="V15" s="26">
        <v>450.2</v>
      </c>
      <c r="W15" s="26">
        <v>4414.7</v>
      </c>
      <c r="X15" s="22">
        <v>121</v>
      </c>
      <c r="Y15" s="26">
        <v>0.2</v>
      </c>
      <c r="Z15" s="26"/>
      <c r="AA15" s="26"/>
      <c r="AB15" s="22"/>
      <c r="AC15" s="22"/>
      <c r="AD15" s="22"/>
      <c r="AE15" s="22"/>
      <c r="AF15" s="27">
        <f t="shared" si="1"/>
        <v>19033.500000000004</v>
      </c>
      <c r="AG15" s="27">
        <f aca="true" t="shared" si="3" ref="AG15:AG31">B15+C15-AF15</f>
        <v>23490.499999999996</v>
      </c>
    </row>
    <row r="16" spans="1:34" s="70" customFormat="1" ht="15" customHeight="1">
      <c r="A16" s="65" t="s">
        <v>46</v>
      </c>
      <c r="B16" s="66">
        <f>6851.8-613.8-0.1</f>
        <v>6237.9</v>
      </c>
      <c r="C16" s="66">
        <v>12937.3</v>
      </c>
      <c r="D16" s="67"/>
      <c r="E16" s="67">
        <v>10</v>
      </c>
      <c r="F16" s="66">
        <v>0.6</v>
      </c>
      <c r="G16" s="66"/>
      <c r="H16" s="66">
        <v>71.9</v>
      </c>
      <c r="I16" s="66">
        <v>23.6</v>
      </c>
      <c r="J16" s="68"/>
      <c r="K16" s="66">
        <v>2726</v>
      </c>
      <c r="L16" s="66">
        <v>15.4</v>
      </c>
      <c r="M16" s="66">
        <v>11.3</v>
      </c>
      <c r="N16" s="66">
        <v>22.8</v>
      </c>
      <c r="O16" s="69">
        <v>1.7</v>
      </c>
      <c r="P16" s="66"/>
      <c r="Q16" s="69"/>
      <c r="R16" s="66">
        <v>70.2</v>
      </c>
      <c r="S16" s="68">
        <v>1.2</v>
      </c>
      <c r="T16" s="68">
        <v>45.4</v>
      </c>
      <c r="U16" s="68">
        <v>5283.6</v>
      </c>
      <c r="V16" s="68">
        <v>78.8</v>
      </c>
      <c r="W16" s="68">
        <v>6.1</v>
      </c>
      <c r="X16" s="66">
        <v>91.1</v>
      </c>
      <c r="Y16" s="68"/>
      <c r="Z16" s="68"/>
      <c r="AA16" s="68"/>
      <c r="AB16" s="66"/>
      <c r="AC16" s="66"/>
      <c r="AD16" s="66"/>
      <c r="AE16" s="66"/>
      <c r="AF16" s="71">
        <f t="shared" si="1"/>
        <v>8459.7</v>
      </c>
      <c r="AG16" s="71">
        <f t="shared" si="3"/>
        <v>10715.499999999996</v>
      </c>
      <c r="AH16" s="75"/>
    </row>
    <row r="17" spans="1:34" ht="15.75">
      <c r="A17" s="3" t="s">
        <v>5</v>
      </c>
      <c r="B17" s="22">
        <f>13092.8+1523+0.2</f>
        <v>14616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>
        <v>5804.9</v>
      </c>
      <c r="L17" s="22">
        <v>15.4</v>
      </c>
      <c r="M17" s="22"/>
      <c r="N17" s="22"/>
      <c r="O17" s="27"/>
      <c r="P17" s="22"/>
      <c r="Q17" s="27"/>
      <c r="R17" s="22"/>
      <c r="S17" s="26"/>
      <c r="T17" s="26"/>
      <c r="U17" s="26">
        <v>5269.5</v>
      </c>
      <c r="V17" s="26">
        <v>334.6</v>
      </c>
      <c r="W17" s="26">
        <v>4306.4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15853.4</v>
      </c>
      <c r="AG17" s="27">
        <f t="shared" si="3"/>
        <v>1369.1000000000004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>
        <v>0.4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0.4</v>
      </c>
      <c r="AG18" s="27">
        <f t="shared" si="3"/>
        <v>17.000000000000004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>
        <v>164.5</v>
      </c>
      <c r="I19" s="22">
        <v>50.6</v>
      </c>
      <c r="J19" s="26"/>
      <c r="K19" s="22">
        <v>31</v>
      </c>
      <c r="L19" s="22"/>
      <c r="M19" s="22">
        <v>89</v>
      </c>
      <c r="N19" s="22">
        <v>73.5</v>
      </c>
      <c r="O19" s="27">
        <v>23.5</v>
      </c>
      <c r="P19" s="22">
        <v>24.2</v>
      </c>
      <c r="Q19" s="27">
        <v>171.8</v>
      </c>
      <c r="R19" s="22">
        <v>146.2</v>
      </c>
      <c r="S19" s="26">
        <v>23.8</v>
      </c>
      <c r="T19" s="26"/>
      <c r="U19" s="26">
        <v>262.5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1060.6</v>
      </c>
      <c r="AG19" s="27">
        <f t="shared" si="3"/>
        <v>3622.1</v>
      </c>
    </row>
    <row r="20" spans="1:33" ht="15.75">
      <c r="A20" s="3" t="s">
        <v>2</v>
      </c>
      <c r="B20" s="22">
        <f>615.8+106</f>
        <v>721.8</v>
      </c>
      <c r="C20" s="22">
        <v>14076.1</v>
      </c>
      <c r="D20" s="22"/>
      <c r="E20" s="22">
        <v>4</v>
      </c>
      <c r="F20" s="22"/>
      <c r="G20" s="22"/>
      <c r="H20" s="22">
        <v>19</v>
      </c>
      <c r="I20" s="22"/>
      <c r="J20" s="26"/>
      <c r="K20" s="22"/>
      <c r="L20" s="22"/>
      <c r="M20" s="22">
        <v>41.9</v>
      </c>
      <c r="N20" s="22">
        <v>3.4</v>
      </c>
      <c r="O20" s="27"/>
      <c r="P20" s="22">
        <v>55.5</v>
      </c>
      <c r="Q20" s="27">
        <v>2</v>
      </c>
      <c r="R20" s="22">
        <v>48.7</v>
      </c>
      <c r="S20" s="26">
        <v>155.8</v>
      </c>
      <c r="T20" s="26">
        <v>15.6</v>
      </c>
      <c r="U20" s="26">
        <v>14.9</v>
      </c>
      <c r="V20" s="26">
        <v>38</v>
      </c>
      <c r="W20" s="26">
        <v>82.3</v>
      </c>
      <c r="X20" s="22">
        <v>2.2</v>
      </c>
      <c r="Y20" s="26"/>
      <c r="Z20" s="26"/>
      <c r="AA20" s="26"/>
      <c r="AB20" s="22"/>
      <c r="AC20" s="22"/>
      <c r="AD20" s="22"/>
      <c r="AE20" s="22"/>
      <c r="AF20" s="27">
        <f t="shared" si="1"/>
        <v>483.3</v>
      </c>
      <c r="AG20" s="27">
        <f t="shared" si="3"/>
        <v>14314.6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>
        <v>8.7</v>
      </c>
      <c r="I21" s="22"/>
      <c r="J21" s="26"/>
      <c r="K21" s="22">
        <v>103.4</v>
      </c>
      <c r="L21" s="22"/>
      <c r="M21" s="22">
        <v>132.8</v>
      </c>
      <c r="N21" s="22"/>
      <c r="O21" s="27"/>
      <c r="P21" s="22">
        <v>254.3</v>
      </c>
      <c r="Q21" s="27"/>
      <c r="R21" s="22"/>
      <c r="S21" s="26">
        <v>130.9</v>
      </c>
      <c r="T21" s="26"/>
      <c r="U21" s="22"/>
      <c r="V21" s="22"/>
      <c r="W21" s="22"/>
      <c r="X21" s="26">
        <v>17.4</v>
      </c>
      <c r="Y21" s="26"/>
      <c r="Z21" s="26"/>
      <c r="AA21" s="26"/>
      <c r="AB21" s="22"/>
      <c r="AC21" s="22"/>
      <c r="AD21" s="22"/>
      <c r="AE21" s="22"/>
      <c r="AF21" s="27">
        <f t="shared" si="1"/>
        <v>699.7</v>
      </c>
      <c r="AG21" s="27">
        <f t="shared" si="3"/>
        <v>853.2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677.3000000000028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56.5</v>
      </c>
      <c r="H23" s="22">
        <f t="shared" si="4"/>
        <v>153.40000000000003</v>
      </c>
      <c r="I23" s="22">
        <f t="shared" si="4"/>
        <v>23.6</v>
      </c>
      <c r="J23" s="22">
        <f t="shared" si="4"/>
        <v>0</v>
      </c>
      <c r="K23" s="22">
        <f t="shared" si="4"/>
        <v>5.400124791776761E-13</v>
      </c>
      <c r="L23" s="22">
        <f t="shared" si="4"/>
        <v>0</v>
      </c>
      <c r="M23" s="22">
        <f t="shared" si="4"/>
        <v>66.19999999999996</v>
      </c>
      <c r="N23" s="22">
        <f t="shared" si="4"/>
        <v>165.9</v>
      </c>
      <c r="O23" s="22">
        <f t="shared" si="4"/>
        <v>3.6000000000000014</v>
      </c>
      <c r="P23" s="22">
        <f t="shared" si="4"/>
        <v>43.39999999999998</v>
      </c>
      <c r="Q23" s="22">
        <f t="shared" si="4"/>
        <v>5.799999999999983</v>
      </c>
      <c r="R23" s="22">
        <f t="shared" si="4"/>
        <v>58.3</v>
      </c>
      <c r="S23" s="22">
        <f t="shared" si="4"/>
        <v>15.099999999999994</v>
      </c>
      <c r="T23" s="22">
        <f t="shared" si="4"/>
        <v>29.799999999999997</v>
      </c>
      <c r="U23" s="22">
        <f t="shared" si="4"/>
        <v>66.40000000000018</v>
      </c>
      <c r="V23" s="22">
        <f t="shared" si="4"/>
        <v>77.19999999999996</v>
      </c>
      <c r="W23" s="22">
        <f t="shared" si="4"/>
        <v>26.000000000000185</v>
      </c>
      <c r="X23" s="22">
        <f t="shared" si="4"/>
        <v>101.4</v>
      </c>
      <c r="Y23" s="22">
        <f t="shared" si="4"/>
        <v>0.2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936.1000000000008</v>
      </c>
      <c r="AG23" s="27">
        <f t="shared" si="3"/>
        <v>3314.500000000003</v>
      </c>
    </row>
    <row r="24" spans="1:33" ht="15" customHeight="1">
      <c r="A24" s="4" t="s">
        <v>7</v>
      </c>
      <c r="B24" s="22">
        <f>21964.7+1206.6-0.2</f>
        <v>23171.1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>
        <v>807.5</v>
      </c>
      <c r="J24" s="26">
        <v>4.9</v>
      </c>
      <c r="K24" s="22"/>
      <c r="L24" s="22">
        <v>6965.8</v>
      </c>
      <c r="M24" s="22"/>
      <c r="N24" s="22">
        <v>706.9</v>
      </c>
      <c r="O24" s="27">
        <v>14.6</v>
      </c>
      <c r="P24" s="22">
        <v>299.9</v>
      </c>
      <c r="Q24" s="27">
        <v>39</v>
      </c>
      <c r="R24" s="27">
        <v>356.1</v>
      </c>
      <c r="S24" s="26">
        <v>905.6</v>
      </c>
      <c r="T24" s="26">
        <v>18.4</v>
      </c>
      <c r="U24" s="26"/>
      <c r="V24" s="26">
        <v>5278.9</v>
      </c>
      <c r="W24" s="26">
        <v>4480.6</v>
      </c>
      <c r="X24" s="22">
        <v>13</v>
      </c>
      <c r="Y24" s="26">
        <v>2.3</v>
      </c>
      <c r="Z24" s="26"/>
      <c r="AA24" s="26"/>
      <c r="AB24" s="22"/>
      <c r="AC24" s="22"/>
      <c r="AD24" s="22"/>
      <c r="AE24" s="22"/>
      <c r="AF24" s="27">
        <f t="shared" si="1"/>
        <v>19985.399999999998</v>
      </c>
      <c r="AG24" s="27">
        <f t="shared" si="3"/>
        <v>10540.900000000001</v>
      </c>
    </row>
    <row r="25" spans="1:34" s="70" customFormat="1" ht="15" customHeight="1">
      <c r="A25" s="65" t="s">
        <v>47</v>
      </c>
      <c r="B25" s="66">
        <f>15919-0.1</f>
        <v>15918.9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>
        <v>644.8</v>
      </c>
      <c r="J25" s="68">
        <v>4.9</v>
      </c>
      <c r="K25" s="66"/>
      <c r="L25" s="66">
        <v>6932.5</v>
      </c>
      <c r="M25" s="66"/>
      <c r="N25" s="66">
        <v>706.9</v>
      </c>
      <c r="O25" s="69">
        <v>14.6</v>
      </c>
      <c r="P25" s="66">
        <v>124.5</v>
      </c>
      <c r="Q25" s="69"/>
      <c r="R25" s="69">
        <v>13.9</v>
      </c>
      <c r="S25" s="68">
        <v>691.2</v>
      </c>
      <c r="T25" s="68">
        <v>16.6</v>
      </c>
      <c r="U25" s="68"/>
      <c r="V25" s="68">
        <v>5278.9</v>
      </c>
      <c r="W25" s="68">
        <v>241.2</v>
      </c>
      <c r="X25" s="66">
        <v>4.4</v>
      </c>
      <c r="Y25" s="68"/>
      <c r="Z25" s="68"/>
      <c r="AA25" s="68"/>
      <c r="AB25" s="66"/>
      <c r="AC25" s="66"/>
      <c r="AD25" s="66"/>
      <c r="AE25" s="66"/>
      <c r="AF25" s="71">
        <f t="shared" si="1"/>
        <v>14731.2</v>
      </c>
      <c r="AG25" s="71">
        <f t="shared" si="3"/>
        <v>6569.399999999998</v>
      </c>
      <c r="AH25" s="75"/>
    </row>
    <row r="26" spans="1:34" ht="15.75">
      <c r="A26" s="3" t="s">
        <v>5</v>
      </c>
      <c r="B26" s="22">
        <f>16520+588.8</f>
        <v>17108.8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>
        <v>6965.8</v>
      </c>
      <c r="M26" s="22"/>
      <c r="N26" s="22"/>
      <c r="O26" s="27"/>
      <c r="P26" s="22"/>
      <c r="Q26" s="27"/>
      <c r="R26" s="22">
        <v>3</v>
      </c>
      <c r="S26" s="26"/>
      <c r="T26" s="26"/>
      <c r="U26" s="26"/>
      <c r="V26" s="26">
        <v>5278.9</v>
      </c>
      <c r="W26" s="26">
        <v>3995.6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16243.300000000001</v>
      </c>
      <c r="AG26" s="27">
        <f t="shared" si="3"/>
        <v>961.1999999999989</v>
      </c>
      <c r="AH26" s="6"/>
    </row>
    <row r="27" spans="1:33" ht="15.75">
      <c r="A27" s="3" t="s">
        <v>3</v>
      </c>
      <c r="B27" s="22">
        <f>1737+348+20</f>
        <v>2105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>
        <v>277.3</v>
      </c>
      <c r="J27" s="26"/>
      <c r="K27" s="22"/>
      <c r="L27" s="22"/>
      <c r="M27" s="22"/>
      <c r="N27" s="22">
        <v>263.6</v>
      </c>
      <c r="O27" s="27">
        <v>9.5</v>
      </c>
      <c r="P27" s="22">
        <v>247.8</v>
      </c>
      <c r="Q27" s="27">
        <v>39</v>
      </c>
      <c r="R27" s="22">
        <v>257.7</v>
      </c>
      <c r="S27" s="26">
        <v>357.6</v>
      </c>
      <c r="T27" s="26">
        <v>16.6</v>
      </c>
      <c r="U27" s="26"/>
      <c r="V27" s="26"/>
      <c r="W27" s="26">
        <v>213.8</v>
      </c>
      <c r="X27" s="22">
        <v>6.3</v>
      </c>
      <c r="Y27" s="26">
        <v>2.3</v>
      </c>
      <c r="Z27" s="26"/>
      <c r="AA27" s="26"/>
      <c r="AB27" s="22"/>
      <c r="AC27" s="22"/>
      <c r="AD27" s="22"/>
      <c r="AE27" s="22"/>
      <c r="AF27" s="27">
        <f t="shared" si="1"/>
        <v>1695.5999999999997</v>
      </c>
      <c r="AG27" s="27">
        <f t="shared" si="3"/>
        <v>2434.500000000001</v>
      </c>
    </row>
    <row r="28" spans="1:33" ht="15.75">
      <c r="A28" s="3" t="s">
        <v>1</v>
      </c>
      <c r="B28" s="22">
        <f>334.9+153</f>
        <v>487.9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>
        <v>176.1</v>
      </c>
      <c r="O28" s="27"/>
      <c r="P28" s="22">
        <v>16.8</v>
      </c>
      <c r="Q28" s="27"/>
      <c r="R28" s="22"/>
      <c r="S28" s="26">
        <v>117.5</v>
      </c>
      <c r="T28" s="26"/>
      <c r="U28" s="26"/>
      <c r="V28" s="26"/>
      <c r="W28" s="26">
        <v>127.9</v>
      </c>
      <c r="X28" s="22">
        <v>4.9</v>
      </c>
      <c r="Y28" s="26"/>
      <c r="Z28" s="26"/>
      <c r="AA28" s="26"/>
      <c r="AB28" s="22"/>
      <c r="AC28" s="22"/>
      <c r="AD28" s="22"/>
      <c r="AE28" s="22"/>
      <c r="AF28" s="27">
        <f t="shared" si="1"/>
        <v>466.19999999999993</v>
      </c>
      <c r="AG28" s="27">
        <f t="shared" si="3"/>
        <v>81.10000000000002</v>
      </c>
    </row>
    <row r="29" spans="1:33" ht="15.75">
      <c r="A29" s="3" t="s">
        <v>2</v>
      </c>
      <c r="B29" s="22">
        <f>1222.8+144.8-20-153-0.9</f>
        <v>1193.6999999999998</v>
      </c>
      <c r="C29" s="22">
        <v>1715.7</v>
      </c>
      <c r="D29" s="22"/>
      <c r="E29" s="22"/>
      <c r="F29" s="22"/>
      <c r="G29" s="22"/>
      <c r="H29" s="22"/>
      <c r="I29" s="22">
        <v>389.8</v>
      </c>
      <c r="J29" s="26">
        <v>0.6</v>
      </c>
      <c r="K29" s="22"/>
      <c r="L29" s="22"/>
      <c r="M29" s="22"/>
      <c r="N29" s="22">
        <v>59.7</v>
      </c>
      <c r="O29" s="27"/>
      <c r="P29" s="22">
        <v>2.8</v>
      </c>
      <c r="Q29" s="27"/>
      <c r="R29" s="22">
        <v>5.5</v>
      </c>
      <c r="S29" s="26">
        <v>357.8</v>
      </c>
      <c r="T29" s="26">
        <v>1.8</v>
      </c>
      <c r="U29" s="26"/>
      <c r="V29" s="26"/>
      <c r="W29" s="26">
        <v>25.1</v>
      </c>
      <c r="X29" s="22">
        <v>1.8</v>
      </c>
      <c r="Y29" s="26"/>
      <c r="Z29" s="26"/>
      <c r="AA29" s="26"/>
      <c r="AB29" s="22"/>
      <c r="AC29" s="22"/>
      <c r="AD29" s="22"/>
      <c r="AE29" s="22"/>
      <c r="AF29" s="27">
        <f t="shared" si="1"/>
        <v>844.9</v>
      </c>
      <c r="AG29" s="27">
        <f t="shared" si="3"/>
        <v>2064.4999999999995</v>
      </c>
    </row>
    <row r="30" spans="1:33" ht="15.75">
      <c r="A30" s="3" t="s">
        <v>17</v>
      </c>
      <c r="B30" s="22">
        <f>134+0.9</f>
        <v>134.9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>
        <v>126.5</v>
      </c>
      <c r="O30" s="27"/>
      <c r="P30" s="22"/>
      <c r="Q30" s="27"/>
      <c r="R30" s="22"/>
      <c r="S30" s="26"/>
      <c r="T30" s="26"/>
      <c r="U30" s="26"/>
      <c r="V30" s="26"/>
      <c r="W30" s="26">
        <v>0.8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127.3</v>
      </c>
      <c r="AG30" s="27">
        <f t="shared" si="3"/>
        <v>54.7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2140.7999999999993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140.40000000000003</v>
      </c>
      <c r="J32" s="22">
        <f t="shared" si="5"/>
        <v>4.300000000000001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80.99999999999994</v>
      </c>
      <c r="O32" s="22">
        <f t="shared" si="5"/>
        <v>5.1</v>
      </c>
      <c r="P32" s="22">
        <f t="shared" si="5"/>
        <v>32.49999999999997</v>
      </c>
      <c r="Q32" s="22">
        <f t="shared" si="5"/>
        <v>0</v>
      </c>
      <c r="R32" s="22">
        <f t="shared" si="5"/>
        <v>89.90000000000003</v>
      </c>
      <c r="S32" s="22">
        <f t="shared" si="5"/>
        <v>72.69999999999999</v>
      </c>
      <c r="T32" s="22">
        <f t="shared" si="5"/>
        <v>-2.886579864025407E-15</v>
      </c>
      <c r="U32" s="22">
        <f t="shared" si="5"/>
        <v>0</v>
      </c>
      <c r="V32" s="22">
        <f t="shared" si="5"/>
        <v>0</v>
      </c>
      <c r="W32" s="22">
        <f t="shared" si="5"/>
        <v>117.40000000000045</v>
      </c>
      <c r="X32" s="22">
        <f t="shared" si="5"/>
        <v>-2.220446049250313E-16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608.1000000000005</v>
      </c>
      <c r="AG32" s="27">
        <f>AG24-AG26-AG27-AG28-AG29-AG30-AG31</f>
        <v>4944.900000000002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>
        <v>307.4</v>
      </c>
      <c r="M33" s="22"/>
      <c r="N33" s="22"/>
      <c r="O33" s="27"/>
      <c r="P33" s="22">
        <v>46.6</v>
      </c>
      <c r="Q33" s="27"/>
      <c r="R33" s="22">
        <v>2.4</v>
      </c>
      <c r="S33" s="26"/>
      <c r="T33" s="26"/>
      <c r="U33" s="26"/>
      <c r="V33" s="26"/>
      <c r="W33" s="26">
        <v>84.1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442.5</v>
      </c>
      <c r="AG33" s="27">
        <f aca="true" t="shared" si="6" ref="AG33:AG38">B33+C33-AF33</f>
        <v>3366.3999999999996</v>
      </c>
    </row>
    <row r="34" spans="1:33" ht="15.75">
      <c r="A34" s="3" t="s">
        <v>5</v>
      </c>
      <c r="B34" s="22">
        <f>131.4+1.4</f>
        <v>132.8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>
        <v>54.7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84.1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140.8</v>
      </c>
      <c r="AG34" s="27">
        <f t="shared" si="6"/>
        <v>45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>
        <v>46.6</v>
      </c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46.6</v>
      </c>
      <c r="AG35" s="27">
        <f t="shared" si="6"/>
        <v>20.1</v>
      </c>
    </row>
    <row r="36" spans="1:33" ht="15.75">
      <c r="A36" s="3" t="s">
        <v>2</v>
      </c>
      <c r="B36" s="44">
        <f>4.3-1.4</f>
        <v>2.9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>
        <v>0.3</v>
      </c>
      <c r="M36" s="22"/>
      <c r="N36" s="22"/>
      <c r="O36" s="27"/>
      <c r="P36" s="22"/>
      <c r="Q36" s="27"/>
      <c r="R36" s="22">
        <v>2.2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2.5</v>
      </c>
      <c r="AG36" s="27">
        <f t="shared" si="6"/>
        <v>171.1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>
        <v>252</v>
      </c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252</v>
      </c>
      <c r="AG37" s="27">
        <f t="shared" si="6"/>
        <v>3079.4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0.39999999999997726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0.19999999999999973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0.599999999999977</v>
      </c>
      <c r="AG39" s="27">
        <f>AG33-AG34-AG36-AG38-AG35-AG37</f>
        <v>50.79999999999973</v>
      </c>
    </row>
    <row r="40" spans="1:33" ht="15" customHeight="1">
      <c r="A40" s="4" t="s">
        <v>33</v>
      </c>
      <c r="B40" s="22">
        <v>596.3</v>
      </c>
      <c r="C40" s="22">
        <v>118.7</v>
      </c>
      <c r="D40" s="22"/>
      <c r="E40" s="22"/>
      <c r="F40" s="22">
        <v>39</v>
      </c>
      <c r="G40" s="22">
        <v>18</v>
      </c>
      <c r="H40" s="22"/>
      <c r="I40" s="22"/>
      <c r="J40" s="26"/>
      <c r="K40" s="22">
        <v>185.4</v>
      </c>
      <c r="L40" s="22"/>
      <c r="M40" s="22"/>
      <c r="N40" s="22"/>
      <c r="O40" s="27">
        <v>5.5</v>
      </c>
      <c r="P40" s="22"/>
      <c r="Q40" s="27"/>
      <c r="R40" s="27"/>
      <c r="S40" s="26"/>
      <c r="T40" s="26"/>
      <c r="U40" s="26"/>
      <c r="V40" s="26">
        <v>5.1</v>
      </c>
      <c r="W40" s="26">
        <v>343.4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596.4</v>
      </c>
      <c r="AG40" s="27">
        <f aca="true" t="shared" si="8" ref="AG40:AG45">B40+C40-AF40</f>
        <v>118.60000000000002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>
        <v>180.3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343.4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562.3</v>
      </c>
      <c r="AG41" s="27">
        <f t="shared" si="8"/>
        <v>28.700000000000045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>
        <v>0.5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1.6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2.4000000000000004</v>
      </c>
      <c r="AG44" s="27">
        <f t="shared" si="8"/>
        <v>31.700000000000003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31.099999999999977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17.5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5.099999999999994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5.5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3.4999999999999996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31.699999999999992</v>
      </c>
      <c r="AG46" s="27">
        <f>AG40-AG41-AG42-AG43-AG44-AG45</f>
        <v>56.49999999999997</v>
      </c>
    </row>
    <row r="47" spans="1:33" ht="17.25" customHeight="1">
      <c r="A47" s="4" t="s">
        <v>15</v>
      </c>
      <c r="B47" s="36">
        <f>769+75.5</f>
        <v>844.5</v>
      </c>
      <c r="C47" s="22">
        <v>1081.8</v>
      </c>
      <c r="D47" s="22">
        <v>6.7</v>
      </c>
      <c r="E47" s="28">
        <v>19.1</v>
      </c>
      <c r="F47" s="28">
        <v>6.9</v>
      </c>
      <c r="G47" s="28">
        <v>14.3</v>
      </c>
      <c r="H47" s="28">
        <v>173.1</v>
      </c>
      <c r="I47" s="28"/>
      <c r="J47" s="29">
        <v>2</v>
      </c>
      <c r="K47" s="28">
        <v>1</v>
      </c>
      <c r="L47" s="28"/>
      <c r="M47" s="28">
        <v>26.8</v>
      </c>
      <c r="N47" s="28"/>
      <c r="O47" s="31">
        <v>3</v>
      </c>
      <c r="P47" s="28"/>
      <c r="Q47" s="28">
        <v>35.2</v>
      </c>
      <c r="R47" s="28">
        <v>4</v>
      </c>
      <c r="S47" s="29"/>
      <c r="T47" s="29">
        <v>91.3</v>
      </c>
      <c r="U47" s="28"/>
      <c r="V47" s="28">
        <v>11.7</v>
      </c>
      <c r="W47" s="28">
        <v>29.4</v>
      </c>
      <c r="X47" s="28">
        <v>89.5</v>
      </c>
      <c r="Y47" s="29"/>
      <c r="Z47" s="29"/>
      <c r="AA47" s="29"/>
      <c r="AB47" s="28"/>
      <c r="AC47" s="28"/>
      <c r="AD47" s="28"/>
      <c r="AE47" s="28"/>
      <c r="AF47" s="27">
        <f t="shared" si="9"/>
        <v>514</v>
      </c>
      <c r="AG47" s="27">
        <f>B47+C47-AF47</f>
        <v>1412.3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>
        <v>22.1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22.1</v>
      </c>
      <c r="AG48" s="27">
        <f>B48+C48-AF48</f>
        <v>17.299999999999997</v>
      </c>
    </row>
    <row r="49" spans="1:33" ht="15.75">
      <c r="A49" s="3" t="s">
        <v>17</v>
      </c>
      <c r="B49" s="22">
        <f>621.5+17.4</f>
        <v>638.9</v>
      </c>
      <c r="C49" s="22">
        <v>538.4</v>
      </c>
      <c r="D49" s="22"/>
      <c r="E49" s="22">
        <v>3.6</v>
      </c>
      <c r="F49" s="22"/>
      <c r="G49" s="22"/>
      <c r="H49" s="22">
        <v>150.5</v>
      </c>
      <c r="I49" s="22"/>
      <c r="J49" s="26"/>
      <c r="K49" s="22"/>
      <c r="L49" s="22"/>
      <c r="M49" s="22">
        <v>26.8</v>
      </c>
      <c r="N49" s="22"/>
      <c r="O49" s="27">
        <v>3</v>
      </c>
      <c r="P49" s="22"/>
      <c r="Q49" s="22">
        <v>25.9</v>
      </c>
      <c r="R49" s="22">
        <v>4</v>
      </c>
      <c r="S49" s="26"/>
      <c r="T49" s="26">
        <v>76</v>
      </c>
      <c r="U49" s="22"/>
      <c r="V49" s="22">
        <v>5</v>
      </c>
      <c r="W49" s="22">
        <v>4</v>
      </c>
      <c r="X49" s="22">
        <v>27.8</v>
      </c>
      <c r="Y49" s="26"/>
      <c r="Z49" s="26"/>
      <c r="AA49" s="26"/>
      <c r="AB49" s="22"/>
      <c r="AC49" s="22"/>
      <c r="AD49" s="22"/>
      <c r="AE49" s="22"/>
      <c r="AF49" s="27">
        <f t="shared" si="9"/>
        <v>326.6</v>
      </c>
      <c r="AG49" s="27">
        <f>B49+C49-AF49</f>
        <v>850.6999999999999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205.60000000000002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14.3</v>
      </c>
      <c r="H51" s="22">
        <f t="shared" si="11"/>
        <v>0.5</v>
      </c>
      <c r="I51" s="22">
        <f t="shared" si="11"/>
        <v>0</v>
      </c>
      <c r="J51" s="22">
        <f t="shared" si="11"/>
        <v>2</v>
      </c>
      <c r="K51" s="22">
        <f t="shared" si="11"/>
        <v>1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9.300000000000004</v>
      </c>
      <c r="R51" s="22">
        <f t="shared" si="11"/>
        <v>0</v>
      </c>
      <c r="S51" s="22">
        <f t="shared" si="11"/>
        <v>0</v>
      </c>
      <c r="T51" s="22">
        <f t="shared" si="11"/>
        <v>15.299999999999997</v>
      </c>
      <c r="U51" s="22">
        <f t="shared" si="11"/>
        <v>0</v>
      </c>
      <c r="V51" s="22">
        <f t="shared" si="11"/>
        <v>6.699999999999999</v>
      </c>
      <c r="W51" s="22">
        <f t="shared" si="11"/>
        <v>25.4</v>
      </c>
      <c r="X51" s="22">
        <f t="shared" si="11"/>
        <v>61.7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165.3</v>
      </c>
      <c r="AG51" s="27">
        <f>AG47-AG49-AG48</f>
        <v>544.3000000000001</v>
      </c>
    </row>
    <row r="52" spans="1:33" ht="15" customHeight="1">
      <c r="A52" s="4" t="s">
        <v>0</v>
      </c>
      <c r="B52" s="22">
        <f>4213.9+3744.2-2992+0.2</f>
        <v>4966.299999999999</v>
      </c>
      <c r="C52" s="22">
        <v>5313</v>
      </c>
      <c r="D52" s="22">
        <v>1678.2</v>
      </c>
      <c r="E52" s="22">
        <v>1087.5</v>
      </c>
      <c r="F52" s="22">
        <v>79.8</v>
      </c>
      <c r="G52" s="22">
        <v>4.1</v>
      </c>
      <c r="H52" s="22">
        <v>78.5</v>
      </c>
      <c r="I52" s="22">
        <v>165.7</v>
      </c>
      <c r="J52" s="26"/>
      <c r="K52" s="22"/>
      <c r="L52" s="22">
        <v>871.9</v>
      </c>
      <c r="M52" s="22"/>
      <c r="N52" s="22">
        <v>383.1</v>
      </c>
      <c r="O52" s="27"/>
      <c r="P52" s="22">
        <v>10.8</v>
      </c>
      <c r="Q52" s="22"/>
      <c r="R52" s="22">
        <v>20.6</v>
      </c>
      <c r="S52" s="26">
        <v>626.2</v>
      </c>
      <c r="T52" s="26">
        <v>52.1</v>
      </c>
      <c r="U52" s="26">
        <v>71.4</v>
      </c>
      <c r="V52" s="26">
        <v>30.8</v>
      </c>
      <c r="W52" s="26"/>
      <c r="X52" s="22">
        <v>590.2</v>
      </c>
      <c r="Y52" s="26"/>
      <c r="Z52" s="26"/>
      <c r="AA52" s="26"/>
      <c r="AB52" s="22"/>
      <c r="AC52" s="22"/>
      <c r="AD52" s="22"/>
      <c r="AE52" s="22"/>
      <c r="AF52" s="27">
        <f t="shared" si="9"/>
        <v>5750.900000000001</v>
      </c>
      <c r="AG52" s="27">
        <f aca="true" t="shared" si="12" ref="AG52:AG59">B52+C52-AF52</f>
        <v>4528.399999999999</v>
      </c>
    </row>
    <row r="53" spans="1:33" ht="15" customHeight="1">
      <c r="A53" s="3" t="s">
        <v>2</v>
      </c>
      <c r="B53" s="22">
        <f>369.5+400+30+8</f>
        <v>807.5</v>
      </c>
      <c r="C53" s="22">
        <v>87.1</v>
      </c>
      <c r="D53" s="22">
        <v>362.1</v>
      </c>
      <c r="E53" s="22"/>
      <c r="F53" s="22"/>
      <c r="G53" s="22">
        <v>4.1</v>
      </c>
      <c r="H53" s="22">
        <v>31.3</v>
      </c>
      <c r="I53" s="22"/>
      <c r="J53" s="26"/>
      <c r="K53" s="22"/>
      <c r="L53" s="22">
        <v>64.2</v>
      </c>
      <c r="M53" s="22"/>
      <c r="N53" s="22"/>
      <c r="O53" s="27"/>
      <c r="P53" s="22"/>
      <c r="Q53" s="22"/>
      <c r="R53" s="22">
        <v>20.6</v>
      </c>
      <c r="S53" s="26"/>
      <c r="T53" s="26"/>
      <c r="U53" s="26"/>
      <c r="V53" s="26"/>
      <c r="W53" s="26"/>
      <c r="X53" s="22">
        <v>78.1</v>
      </c>
      <c r="Y53" s="26"/>
      <c r="Z53" s="26"/>
      <c r="AA53" s="26"/>
      <c r="AB53" s="22"/>
      <c r="AC53" s="22"/>
      <c r="AD53" s="22"/>
      <c r="AE53" s="22"/>
      <c r="AF53" s="27">
        <f t="shared" si="9"/>
        <v>560.4000000000001</v>
      </c>
      <c r="AG53" s="27">
        <f t="shared" si="12"/>
        <v>334.19999999999993</v>
      </c>
    </row>
    <row r="54" spans="1:34" ht="15" customHeight="1">
      <c r="A54" s="4" t="s">
        <v>9</v>
      </c>
      <c r="B54" s="44">
        <f>2814.3-426+196.7-0.2</f>
        <v>2584.8</v>
      </c>
      <c r="C54" s="22">
        <v>2405</v>
      </c>
      <c r="D54" s="22"/>
      <c r="E54" s="22">
        <v>119.8</v>
      </c>
      <c r="F54" s="22"/>
      <c r="G54" s="22">
        <v>55.7</v>
      </c>
      <c r="H54" s="22">
        <v>503.4</v>
      </c>
      <c r="I54" s="22">
        <v>95.1</v>
      </c>
      <c r="J54" s="26"/>
      <c r="K54" s="22">
        <v>362.5</v>
      </c>
      <c r="L54" s="22">
        <v>0.1</v>
      </c>
      <c r="M54" s="22">
        <v>0.4</v>
      </c>
      <c r="N54" s="22">
        <v>10.4</v>
      </c>
      <c r="O54" s="27">
        <v>116</v>
      </c>
      <c r="P54" s="22">
        <v>10.7</v>
      </c>
      <c r="Q54" s="27"/>
      <c r="R54" s="22">
        <v>70.1</v>
      </c>
      <c r="S54" s="26"/>
      <c r="T54" s="26"/>
      <c r="U54" s="26">
        <v>52.4</v>
      </c>
      <c r="V54" s="26">
        <v>38.6</v>
      </c>
      <c r="W54" s="26">
        <v>1137.3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2572.5</v>
      </c>
      <c r="AG54" s="22">
        <f t="shared" si="12"/>
        <v>2417.3</v>
      </c>
      <c r="AH54" s="6"/>
    </row>
    <row r="55" spans="1:34" ht="15.75">
      <c r="A55" s="3" t="s">
        <v>5</v>
      </c>
      <c r="B55" s="22">
        <f>1798.3+172+196.6</f>
        <v>2166.9</v>
      </c>
      <c r="C55" s="22">
        <v>388</v>
      </c>
      <c r="D55" s="22"/>
      <c r="E55" s="22">
        <v>119.6</v>
      </c>
      <c r="F55" s="22"/>
      <c r="G55" s="22"/>
      <c r="H55" s="22">
        <v>19.5</v>
      </c>
      <c r="I55" s="22"/>
      <c r="J55" s="26"/>
      <c r="K55" s="22">
        <v>358.3</v>
      </c>
      <c r="L55" s="22"/>
      <c r="M55" s="22"/>
      <c r="N55" s="22"/>
      <c r="O55" s="27">
        <v>39</v>
      </c>
      <c r="P55" s="22"/>
      <c r="Q55" s="27"/>
      <c r="R55" s="22"/>
      <c r="S55" s="26"/>
      <c r="T55" s="26"/>
      <c r="U55" s="26"/>
      <c r="V55" s="26"/>
      <c r="W55" s="26">
        <v>1137.3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1673.6999999999998</v>
      </c>
      <c r="AG55" s="22">
        <f t="shared" si="12"/>
        <v>881.2000000000003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>
        <v>1</v>
      </c>
      <c r="H57" s="22"/>
      <c r="I57" s="22">
        <v>0.1</v>
      </c>
      <c r="J57" s="26"/>
      <c r="K57" s="22">
        <v>1.5</v>
      </c>
      <c r="L57" s="22">
        <v>0.1</v>
      </c>
      <c r="M57" s="22"/>
      <c r="N57" s="22"/>
      <c r="O57" s="27"/>
      <c r="P57" s="22"/>
      <c r="Q57" s="27"/>
      <c r="R57" s="22">
        <v>1.7</v>
      </c>
      <c r="S57" s="26"/>
      <c r="T57" s="26"/>
      <c r="U57" s="26">
        <v>6.6</v>
      </c>
      <c r="V57" s="26">
        <v>0.5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11.7</v>
      </c>
      <c r="AG57" s="22">
        <f t="shared" si="12"/>
        <v>621.8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394.4000000000001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54.7</v>
      </c>
      <c r="H60" s="22">
        <f t="shared" si="13"/>
        <v>483.9</v>
      </c>
      <c r="I60" s="22">
        <f t="shared" si="13"/>
        <v>95</v>
      </c>
      <c r="J60" s="22">
        <f t="shared" si="13"/>
        <v>0</v>
      </c>
      <c r="K60" s="22">
        <f t="shared" si="13"/>
        <v>2.6999999999999886</v>
      </c>
      <c r="L60" s="22">
        <f t="shared" si="13"/>
        <v>0</v>
      </c>
      <c r="M60" s="22">
        <f t="shared" si="13"/>
        <v>0.4</v>
      </c>
      <c r="N60" s="22">
        <f t="shared" si="13"/>
        <v>10.4</v>
      </c>
      <c r="O60" s="22">
        <f t="shared" si="13"/>
        <v>77</v>
      </c>
      <c r="P60" s="22">
        <f t="shared" si="13"/>
        <v>10.7</v>
      </c>
      <c r="Q60" s="22">
        <f t="shared" si="13"/>
        <v>0</v>
      </c>
      <c r="R60" s="22">
        <f t="shared" si="13"/>
        <v>68.39999999999999</v>
      </c>
      <c r="S60" s="22">
        <f t="shared" si="13"/>
        <v>0</v>
      </c>
      <c r="T60" s="22">
        <f t="shared" si="13"/>
        <v>0</v>
      </c>
      <c r="U60" s="22">
        <f t="shared" si="13"/>
        <v>45.8</v>
      </c>
      <c r="V60" s="22">
        <f t="shared" si="13"/>
        <v>38.1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887.1000000000001</v>
      </c>
      <c r="AG60" s="22">
        <f>AG54-AG55-AG57-AG59-AG56-AG58</f>
        <v>914.3</v>
      </c>
    </row>
    <row r="61" spans="1:33" ht="15" customHeight="1">
      <c r="A61" s="4" t="s">
        <v>10</v>
      </c>
      <c r="B61" s="22">
        <f>44.4+128</f>
        <v>172.4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>
        <v>8</v>
      </c>
      <c r="K61" s="22"/>
      <c r="L61" s="22">
        <v>9.3</v>
      </c>
      <c r="M61" s="22"/>
      <c r="N61" s="22">
        <v>10.6</v>
      </c>
      <c r="O61" s="27"/>
      <c r="P61" s="22"/>
      <c r="Q61" s="27">
        <v>0.7</v>
      </c>
      <c r="R61" s="22"/>
      <c r="S61" s="26"/>
      <c r="T61" s="26"/>
      <c r="U61" s="26"/>
      <c r="V61" s="26">
        <v>8</v>
      </c>
      <c r="W61" s="26">
        <v>22.7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73</v>
      </c>
      <c r="AG61" s="22">
        <f aca="true" t="shared" si="15" ref="AG61:AG67">B61+C61-AF61</f>
        <v>168.10000000000002</v>
      </c>
    </row>
    <row r="62" spans="1:33" ht="15" customHeight="1">
      <c r="A62" s="4" t="s">
        <v>11</v>
      </c>
      <c r="B62" s="22">
        <v>908.3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>
        <v>169.4</v>
      </c>
      <c r="L62" s="22">
        <v>132.8</v>
      </c>
      <c r="M62" s="22"/>
      <c r="N62" s="22"/>
      <c r="O62" s="27"/>
      <c r="P62" s="22"/>
      <c r="Q62" s="27"/>
      <c r="R62" s="22">
        <v>32.5</v>
      </c>
      <c r="S62" s="26"/>
      <c r="T62" s="26"/>
      <c r="U62" s="26">
        <v>33.2</v>
      </c>
      <c r="V62" s="26"/>
      <c r="W62" s="26">
        <v>426.2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801.1</v>
      </c>
      <c r="AG62" s="22">
        <f t="shared" si="15"/>
        <v>1997.2000000000003</v>
      </c>
    </row>
    <row r="63" spans="1:34" ht="15.75">
      <c r="A63" s="3" t="s">
        <v>5</v>
      </c>
      <c r="B63" s="22">
        <v>622.8</v>
      </c>
      <c r="C63" s="22">
        <v>265.3</v>
      </c>
      <c r="D63" s="22"/>
      <c r="E63" s="22"/>
      <c r="F63" s="22"/>
      <c r="G63" s="22"/>
      <c r="H63" s="22"/>
      <c r="I63" s="22"/>
      <c r="J63" s="26"/>
      <c r="K63" s="22">
        <v>169.4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>
        <v>354.3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523.7</v>
      </c>
      <c r="AG63" s="22">
        <f t="shared" si="15"/>
        <v>364.39999999999986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6.6</v>
      </c>
      <c r="V65" s="26"/>
      <c r="W65" s="26">
        <v>0.6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7.199999999999999</v>
      </c>
      <c r="AG65" s="22">
        <f t="shared" si="15"/>
        <v>31.099999999999998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>
        <v>0.5</v>
      </c>
      <c r="M66" s="22"/>
      <c r="N66" s="22"/>
      <c r="O66" s="27"/>
      <c r="P66" s="22"/>
      <c r="Q66" s="22"/>
      <c r="R66" s="22">
        <v>1.1</v>
      </c>
      <c r="S66" s="26"/>
      <c r="T66" s="26"/>
      <c r="U66" s="26">
        <v>12.5</v>
      </c>
      <c r="V66" s="26"/>
      <c r="W66" s="26">
        <v>0.8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14.9</v>
      </c>
      <c r="AG66" s="22">
        <f t="shared" si="15"/>
        <v>207.39999999999998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92.30000000000001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31.4</v>
      </c>
      <c r="S68" s="22">
        <f t="shared" si="16"/>
        <v>0</v>
      </c>
      <c r="T68" s="22">
        <f t="shared" si="16"/>
        <v>0</v>
      </c>
      <c r="U68" s="22">
        <f t="shared" si="16"/>
        <v>14.100000000000003</v>
      </c>
      <c r="V68" s="22">
        <f t="shared" si="16"/>
        <v>0</v>
      </c>
      <c r="W68" s="22">
        <f t="shared" si="16"/>
        <v>70.49999999999999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215.3</v>
      </c>
      <c r="AG68" s="22">
        <f>AG62-AG63-AG66-AG67-AG65-AG64</f>
        <v>1314.3000000000006</v>
      </c>
    </row>
    <row r="69" spans="1:33" ht="31.5">
      <c r="A69" s="4" t="s">
        <v>32</v>
      </c>
      <c r="B69" s="22">
        <f>86.6+5109.4</f>
        <v>5196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>
        <v>5542.8</v>
      </c>
      <c r="L69" s="22">
        <v>148.8</v>
      </c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5809.200000000001</v>
      </c>
      <c r="AG69" s="30">
        <f aca="true" t="shared" si="17" ref="AG69:AG92">B69+C69-AF69</f>
        <v>33.19999999999891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759.4-161-150-8-111+0.1</f>
        <v>329.5</v>
      </c>
      <c r="C72" s="22">
        <v>3243.7</v>
      </c>
      <c r="D72" s="22"/>
      <c r="E72" s="22">
        <v>51.9</v>
      </c>
      <c r="F72" s="22">
        <v>16.3</v>
      </c>
      <c r="G72" s="22">
        <v>3</v>
      </c>
      <c r="H72" s="22">
        <v>1.6</v>
      </c>
      <c r="I72" s="22"/>
      <c r="J72" s="26">
        <v>56.2</v>
      </c>
      <c r="K72" s="22">
        <v>1.3</v>
      </c>
      <c r="L72" s="22">
        <v>6.5</v>
      </c>
      <c r="M72" s="22">
        <v>21.4</v>
      </c>
      <c r="N72" s="22"/>
      <c r="O72" s="22">
        <v>2.6</v>
      </c>
      <c r="P72" s="22">
        <v>29.1</v>
      </c>
      <c r="Q72" s="27">
        <v>0.3</v>
      </c>
      <c r="R72" s="22">
        <v>4</v>
      </c>
      <c r="S72" s="26"/>
      <c r="T72" s="26">
        <v>1</v>
      </c>
      <c r="U72" s="26">
        <v>101.7</v>
      </c>
      <c r="V72" s="26">
        <v>10.1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307.00000000000006</v>
      </c>
      <c r="AG72" s="30">
        <f t="shared" si="17"/>
        <v>3266.2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>
        <v>21.4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43.599999999999994</v>
      </c>
      <c r="AG74" s="30">
        <f t="shared" si="17"/>
        <v>354.20000000000005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445.80000000000007</v>
      </c>
    </row>
    <row r="76" spans="1:33" s="11" customFormat="1" ht="31.5">
      <c r="A76" s="12" t="s">
        <v>21</v>
      </c>
      <c r="B76" s="22">
        <v>219.5</v>
      </c>
      <c r="C76" s="22">
        <v>271.4</v>
      </c>
      <c r="D76" s="22"/>
      <c r="E76" s="28"/>
      <c r="F76" s="28"/>
      <c r="G76" s="28"/>
      <c r="H76" s="28">
        <v>28.9</v>
      </c>
      <c r="I76" s="28"/>
      <c r="J76" s="29"/>
      <c r="K76" s="28"/>
      <c r="L76" s="28">
        <v>29.5</v>
      </c>
      <c r="M76" s="28"/>
      <c r="N76" s="28"/>
      <c r="O76" s="28"/>
      <c r="P76" s="28"/>
      <c r="Q76" s="31"/>
      <c r="R76" s="28"/>
      <c r="S76" s="29"/>
      <c r="T76" s="29"/>
      <c r="U76" s="28"/>
      <c r="V76" s="28">
        <v>0.1</v>
      </c>
      <c r="W76" s="28">
        <f>22.6+43.5</f>
        <v>66.1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124.6</v>
      </c>
      <c r="AG76" s="30">
        <f t="shared" si="17"/>
        <v>366.29999999999995</v>
      </c>
    </row>
    <row r="77" spans="1:33" s="11" customFormat="1" ht="15.75">
      <c r="A77" s="3" t="s">
        <v>5</v>
      </c>
      <c r="B77" s="22">
        <v>73.3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>
        <v>29.4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43.5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72.9</v>
      </c>
      <c r="AG77" s="30">
        <f t="shared" si="17"/>
        <v>0.3999999999999915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>
        <v>22.6</v>
      </c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22.6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2479.6+420</f>
        <v>2899.6</v>
      </c>
      <c r="C89" s="22">
        <v>4644.6</v>
      </c>
      <c r="D89" s="22"/>
      <c r="E89" s="22">
        <v>1169.6</v>
      </c>
      <c r="F89" s="22"/>
      <c r="G89" s="22">
        <v>37.5</v>
      </c>
      <c r="H89" s="22"/>
      <c r="I89" s="22">
        <v>123.7</v>
      </c>
      <c r="J89" s="22">
        <v>418.9</v>
      </c>
      <c r="K89" s="22"/>
      <c r="L89" s="22">
        <v>483.2</v>
      </c>
      <c r="M89" s="22">
        <v>347.9</v>
      </c>
      <c r="N89" s="22"/>
      <c r="O89" s="22">
        <v>150</v>
      </c>
      <c r="P89" s="22"/>
      <c r="Q89" s="22"/>
      <c r="R89" s="22">
        <v>652.1</v>
      </c>
      <c r="S89" s="26">
        <v>33.4</v>
      </c>
      <c r="T89" s="26"/>
      <c r="U89" s="22"/>
      <c r="V89" s="22"/>
      <c r="W89" s="22"/>
      <c r="X89" s="26">
        <v>631.6</v>
      </c>
      <c r="Y89" s="26"/>
      <c r="Z89" s="26"/>
      <c r="AA89" s="26"/>
      <c r="AB89" s="22"/>
      <c r="AC89" s="22"/>
      <c r="AD89" s="22"/>
      <c r="AE89" s="22"/>
      <c r="AF89" s="27">
        <f t="shared" si="14"/>
        <v>4047.8999999999996</v>
      </c>
      <c r="AG89" s="22">
        <f t="shared" si="17"/>
        <v>3496.300000000001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f>44751.3+24260.8+3000+613.8</f>
        <v>72625.90000000001</v>
      </c>
      <c r="C92" s="22">
        <v>7303.2</v>
      </c>
      <c r="D92" s="22">
        <v>8575.2</v>
      </c>
      <c r="E92" s="22">
        <v>1811.3</v>
      </c>
      <c r="F92" s="22">
        <v>2880.2</v>
      </c>
      <c r="G92" s="22">
        <v>1283.8</v>
      </c>
      <c r="H92" s="22">
        <v>2875.8</v>
      </c>
      <c r="I92" s="22">
        <v>7240.1</v>
      </c>
      <c r="J92" s="22">
        <v>4319.9</v>
      </c>
      <c r="K92" s="22"/>
      <c r="L92" s="22"/>
      <c r="M92" s="22">
        <v>1072</v>
      </c>
      <c r="N92" s="22">
        <v>2852.3</v>
      </c>
      <c r="O92" s="22">
        <v>4576.4</v>
      </c>
      <c r="P92" s="22">
        <v>3174.9</v>
      </c>
      <c r="Q92" s="22">
        <v>3455.8</v>
      </c>
      <c r="R92" s="22">
        <v>3838</v>
      </c>
      <c r="S92" s="26">
        <v>4679.9</v>
      </c>
      <c r="T92" s="26">
        <v>4321.5</v>
      </c>
      <c r="U92" s="22">
        <v>2318.8</v>
      </c>
      <c r="V92" s="22">
        <v>1595.1</v>
      </c>
      <c r="W92" s="22"/>
      <c r="X92" s="26">
        <v>5454.6</v>
      </c>
      <c r="Y92" s="26">
        <f>10494.7+53.8</f>
        <v>10548.5</v>
      </c>
      <c r="Z92" s="26"/>
      <c r="AA92" s="26"/>
      <c r="AB92" s="22"/>
      <c r="AC92" s="22"/>
      <c r="AD92" s="22"/>
      <c r="AE92" s="22"/>
      <c r="AF92" s="27">
        <f t="shared" si="14"/>
        <v>76874.10000000002</v>
      </c>
      <c r="AG92" s="22">
        <f t="shared" si="17"/>
        <v>3054.9999999999854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140225.60000000003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1511</v>
      </c>
      <c r="H94" s="42">
        <f t="shared" si="18"/>
        <v>4222.200000000001</v>
      </c>
      <c r="I94" s="42">
        <f t="shared" si="18"/>
        <v>8506.300000000001</v>
      </c>
      <c r="J94" s="42">
        <f t="shared" si="18"/>
        <v>4972.099999999999</v>
      </c>
      <c r="K94" s="42">
        <f t="shared" si="18"/>
        <v>13465.099999999999</v>
      </c>
      <c r="L94" s="42">
        <f t="shared" si="18"/>
        <v>9870.9</v>
      </c>
      <c r="M94" s="42">
        <f t="shared" si="18"/>
        <v>1966.1</v>
      </c>
      <c r="N94" s="42">
        <f t="shared" si="18"/>
        <v>4209.5</v>
      </c>
      <c r="O94" s="42">
        <f t="shared" si="18"/>
        <v>4901.099999999999</v>
      </c>
      <c r="P94" s="42">
        <f t="shared" si="18"/>
        <v>3991.1000000000004</v>
      </c>
      <c r="Q94" s="42">
        <f t="shared" si="18"/>
        <v>3721.7000000000003</v>
      </c>
      <c r="R94" s="42">
        <f t="shared" si="18"/>
        <v>6056.8</v>
      </c>
      <c r="S94" s="42">
        <f t="shared" si="18"/>
        <v>6620.4</v>
      </c>
      <c r="T94" s="42">
        <f t="shared" si="18"/>
        <v>4563.4</v>
      </c>
      <c r="U94" s="42">
        <f t="shared" si="18"/>
        <v>8192.4</v>
      </c>
      <c r="V94" s="42">
        <f t="shared" si="18"/>
        <v>7440.200000000001</v>
      </c>
      <c r="W94" s="42">
        <f t="shared" si="18"/>
        <v>12423.1</v>
      </c>
      <c r="X94" s="42">
        <f t="shared" si="18"/>
        <v>7862.800000000001</v>
      </c>
      <c r="Y94" s="42">
        <f t="shared" si="18"/>
        <v>11356.6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143986.5</v>
      </c>
      <c r="AG94" s="58">
        <f>AG10+AG15+AG24+AG33+AG47+AG52+AG54+AG61+AG62+AG69+AG71+AG72+AG76+AG81+AG82+AG83+AG88+AG89+AG90+AG91+AG70+AG40+AG92</f>
        <v>62406.099999999984</v>
      </c>
    </row>
    <row r="95" spans="1:33" ht="15.75">
      <c r="A95" s="3" t="s">
        <v>5</v>
      </c>
      <c r="B95" s="22">
        <f aca="true" t="shared" si="19" ref="B95:AD95">B11+B17+B26+B34+B55+B63+B73+B41+B77+B48</f>
        <v>39279.90000000001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81.5</v>
      </c>
      <c r="I95" s="22">
        <f t="shared" si="19"/>
        <v>0</v>
      </c>
      <c r="J95" s="22">
        <f t="shared" si="19"/>
        <v>149.5</v>
      </c>
      <c r="K95" s="22">
        <f t="shared" si="19"/>
        <v>6949.5</v>
      </c>
      <c r="L95" s="22">
        <f t="shared" si="19"/>
        <v>7954.799999999999</v>
      </c>
      <c r="M95" s="22">
        <f t="shared" si="19"/>
        <v>159.8</v>
      </c>
      <c r="N95" s="22">
        <f t="shared" si="19"/>
        <v>0</v>
      </c>
      <c r="O95" s="22">
        <f t="shared" si="19"/>
        <v>39</v>
      </c>
      <c r="P95" s="22">
        <f t="shared" si="19"/>
        <v>0</v>
      </c>
      <c r="Q95" s="22">
        <f t="shared" si="19"/>
        <v>3.4</v>
      </c>
      <c r="R95" s="22">
        <f t="shared" si="19"/>
        <v>3</v>
      </c>
      <c r="S95" s="22">
        <f t="shared" si="19"/>
        <v>0</v>
      </c>
      <c r="T95" s="22">
        <f t="shared" si="19"/>
        <v>0</v>
      </c>
      <c r="U95" s="22">
        <f t="shared" si="19"/>
        <v>5269.5</v>
      </c>
      <c r="V95" s="22">
        <f t="shared" si="19"/>
        <v>5613.5</v>
      </c>
      <c r="W95" s="22">
        <f t="shared" si="19"/>
        <v>11681.699999999999</v>
      </c>
      <c r="X95" s="22">
        <f t="shared" si="19"/>
        <v>921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39138.49999999999</v>
      </c>
      <c r="AG95" s="27">
        <f>B95+C95-AF95</f>
        <v>5829.200000000019</v>
      </c>
    </row>
    <row r="96" spans="1:33" ht="15.75">
      <c r="A96" s="3" t="s">
        <v>2</v>
      </c>
      <c r="B96" s="22">
        <f aca="true" t="shared" si="20" ref="B96:AD96">B12+B20+B29+B36+B57+B66+B44+B80+B74+B53</f>
        <v>2896.8999999999996</v>
      </c>
      <c r="C96" s="22">
        <f t="shared" si="20"/>
        <v>17425</v>
      </c>
      <c r="D96" s="22">
        <f t="shared" si="20"/>
        <v>362.1</v>
      </c>
      <c r="E96" s="22">
        <f t="shared" si="20"/>
        <v>26.4</v>
      </c>
      <c r="F96" s="22">
        <f t="shared" si="20"/>
        <v>0.3</v>
      </c>
      <c r="G96" s="22">
        <f t="shared" si="20"/>
        <v>41.2</v>
      </c>
      <c r="H96" s="22">
        <f t="shared" si="20"/>
        <v>51.5</v>
      </c>
      <c r="I96" s="22">
        <f t="shared" si="20"/>
        <v>389.90000000000003</v>
      </c>
      <c r="J96" s="22">
        <f t="shared" si="20"/>
        <v>0.6</v>
      </c>
      <c r="K96" s="22">
        <f t="shared" si="20"/>
        <v>1.5</v>
      </c>
      <c r="L96" s="22">
        <f t="shared" si="20"/>
        <v>65.10000000000001</v>
      </c>
      <c r="M96" s="22">
        <f t="shared" si="20"/>
        <v>63.3</v>
      </c>
      <c r="N96" s="22">
        <f t="shared" si="20"/>
        <v>63.1</v>
      </c>
      <c r="O96" s="22">
        <f t="shared" si="20"/>
        <v>0</v>
      </c>
      <c r="P96" s="22">
        <f t="shared" si="20"/>
        <v>58.3</v>
      </c>
      <c r="Q96" s="22">
        <f t="shared" si="20"/>
        <v>2</v>
      </c>
      <c r="R96" s="22">
        <f t="shared" si="20"/>
        <v>80.10000000000001</v>
      </c>
      <c r="S96" s="22">
        <f t="shared" si="20"/>
        <v>513.6</v>
      </c>
      <c r="T96" s="22">
        <f t="shared" si="20"/>
        <v>17.4</v>
      </c>
      <c r="U96" s="22">
        <f t="shared" si="20"/>
        <v>34</v>
      </c>
      <c r="V96" s="22">
        <f t="shared" si="20"/>
        <v>40.1</v>
      </c>
      <c r="W96" s="22">
        <f t="shared" si="20"/>
        <v>108.2</v>
      </c>
      <c r="X96" s="22">
        <f t="shared" si="20"/>
        <v>121.39999999999999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2040.1000000000001</v>
      </c>
      <c r="AG96" s="27">
        <f>B96+C96-AF96</f>
        <v>18281.800000000003</v>
      </c>
    </row>
    <row r="97" spans="1:33" ht="15.75">
      <c r="A97" s="3" t="s">
        <v>3</v>
      </c>
      <c r="B97" s="22">
        <f aca="true" t="shared" si="21" ref="B97:AA97">B18+B27+B42+B64+B78</f>
        <v>2105.8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277.3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263.6</v>
      </c>
      <c r="O97" s="22">
        <f t="shared" si="21"/>
        <v>9.5</v>
      </c>
      <c r="P97" s="22">
        <f t="shared" si="21"/>
        <v>247.8</v>
      </c>
      <c r="Q97" s="22">
        <f t="shared" si="21"/>
        <v>39</v>
      </c>
      <c r="R97" s="22">
        <f t="shared" si="21"/>
        <v>257.7</v>
      </c>
      <c r="S97" s="22">
        <f t="shared" si="21"/>
        <v>357.6</v>
      </c>
      <c r="T97" s="22">
        <f t="shared" si="21"/>
        <v>16.6</v>
      </c>
      <c r="U97" s="22">
        <f t="shared" si="21"/>
        <v>0</v>
      </c>
      <c r="V97" s="22">
        <f t="shared" si="21"/>
        <v>0.4</v>
      </c>
      <c r="W97" s="22">
        <f t="shared" si="21"/>
        <v>236.4</v>
      </c>
      <c r="X97" s="22">
        <f t="shared" si="21"/>
        <v>6.3</v>
      </c>
      <c r="Y97" s="22">
        <f t="shared" si="21"/>
        <v>2.3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1718.6</v>
      </c>
      <c r="AG97" s="27">
        <f>B97+C97-AF97</f>
        <v>2451.5000000000005</v>
      </c>
    </row>
    <row r="98" spans="1:33" ht="15.75">
      <c r="A98" s="3" t="s">
        <v>1</v>
      </c>
      <c r="B98" s="22">
        <f aca="true" t="shared" si="22" ref="B98:AD98">B19+B28+B65+B35+B43+B56+B79</f>
        <v>1549.4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164.5</v>
      </c>
      <c r="I98" s="22">
        <f t="shared" si="22"/>
        <v>50.6</v>
      </c>
      <c r="J98" s="22">
        <f t="shared" si="22"/>
        <v>0</v>
      </c>
      <c r="K98" s="22">
        <f t="shared" si="22"/>
        <v>31</v>
      </c>
      <c r="L98" s="22">
        <f t="shared" si="22"/>
        <v>0</v>
      </c>
      <c r="M98" s="22">
        <f t="shared" si="22"/>
        <v>89</v>
      </c>
      <c r="N98" s="22">
        <f t="shared" si="22"/>
        <v>249.6</v>
      </c>
      <c r="O98" s="22">
        <f t="shared" si="22"/>
        <v>23.5</v>
      </c>
      <c r="P98" s="22">
        <f t="shared" si="22"/>
        <v>87.6</v>
      </c>
      <c r="Q98" s="22">
        <f t="shared" si="22"/>
        <v>171.8</v>
      </c>
      <c r="R98" s="22">
        <f t="shared" si="22"/>
        <v>146.2</v>
      </c>
      <c r="S98" s="22">
        <f t="shared" si="22"/>
        <v>141.3</v>
      </c>
      <c r="T98" s="22">
        <f t="shared" si="22"/>
        <v>0</v>
      </c>
      <c r="U98" s="22">
        <f t="shared" si="22"/>
        <v>269.1</v>
      </c>
      <c r="V98" s="22">
        <f t="shared" si="22"/>
        <v>0</v>
      </c>
      <c r="W98" s="22">
        <f t="shared" si="22"/>
        <v>128.5</v>
      </c>
      <c r="X98" s="22">
        <f t="shared" si="22"/>
        <v>4.9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1580.6000000000004</v>
      </c>
      <c r="AG98" s="27">
        <f>B98+C98-AF98</f>
        <v>3756.0999999999995</v>
      </c>
    </row>
    <row r="99" spans="1:33" ht="15.75">
      <c r="A99" s="3" t="s">
        <v>17</v>
      </c>
      <c r="B99" s="22">
        <f aca="true" t="shared" si="23" ref="B99:X99">B21+B30+B49+B37+B58+B13+B75+B67</f>
        <v>1674.6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159.2</v>
      </c>
      <c r="I99" s="22">
        <f t="shared" si="23"/>
        <v>0</v>
      </c>
      <c r="J99" s="22">
        <f t="shared" si="23"/>
        <v>0</v>
      </c>
      <c r="K99" s="22">
        <f t="shared" si="23"/>
        <v>103.4</v>
      </c>
      <c r="L99" s="22">
        <f t="shared" si="23"/>
        <v>292</v>
      </c>
      <c r="M99" s="22">
        <f t="shared" si="23"/>
        <v>159.60000000000002</v>
      </c>
      <c r="N99" s="22">
        <f t="shared" si="23"/>
        <v>126.5</v>
      </c>
      <c r="O99" s="22">
        <f t="shared" si="23"/>
        <v>3</v>
      </c>
      <c r="P99" s="22">
        <f t="shared" si="23"/>
        <v>254.3</v>
      </c>
      <c r="Q99" s="22">
        <f t="shared" si="23"/>
        <v>25.9</v>
      </c>
      <c r="R99" s="22">
        <f t="shared" si="23"/>
        <v>4</v>
      </c>
      <c r="S99" s="22">
        <f t="shared" si="23"/>
        <v>130.9</v>
      </c>
      <c r="T99" s="22">
        <f t="shared" si="23"/>
        <v>76</v>
      </c>
      <c r="U99" s="22">
        <f t="shared" si="23"/>
        <v>0</v>
      </c>
      <c r="V99" s="22">
        <f t="shared" si="23"/>
        <v>7.9</v>
      </c>
      <c r="W99" s="22">
        <f t="shared" si="23"/>
        <v>4.8</v>
      </c>
      <c r="X99" s="22">
        <f t="shared" si="23"/>
        <v>45.2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1448.5000000000002</v>
      </c>
      <c r="AG99" s="27">
        <f>B99+C99-AF99</f>
        <v>5363.799999999999</v>
      </c>
    </row>
    <row r="100" spans="1:33" ht="12.75">
      <c r="A100" s="1" t="s">
        <v>41</v>
      </c>
      <c r="B100" s="2">
        <f aca="true" t="shared" si="25" ref="B100:AD100">B94-B95-B96-B97-B98-B99</f>
        <v>92719.00000000003</v>
      </c>
      <c r="C100" s="2">
        <f t="shared" si="25"/>
        <v>32064.899999999976</v>
      </c>
      <c r="D100" s="2">
        <f t="shared" si="25"/>
        <v>9958.699999999999</v>
      </c>
      <c r="E100" s="2">
        <f t="shared" si="25"/>
        <v>4377.900000000001</v>
      </c>
      <c r="F100" s="2">
        <f t="shared" si="25"/>
        <v>3013.1</v>
      </c>
      <c r="G100" s="2">
        <f t="shared" si="25"/>
        <v>1469.8</v>
      </c>
      <c r="H100" s="2">
        <f t="shared" si="25"/>
        <v>3765.500000000001</v>
      </c>
      <c r="I100" s="2">
        <f t="shared" si="25"/>
        <v>7788.500000000001</v>
      </c>
      <c r="J100" s="2">
        <f t="shared" si="25"/>
        <v>4821.999999999999</v>
      </c>
      <c r="K100" s="2">
        <f t="shared" si="25"/>
        <v>6379.699999999999</v>
      </c>
      <c r="L100" s="2">
        <f t="shared" si="25"/>
        <v>1559.0000000000005</v>
      </c>
      <c r="M100" s="2">
        <f t="shared" si="25"/>
        <v>1494.4</v>
      </c>
      <c r="N100" s="2">
        <f t="shared" si="25"/>
        <v>3506.7</v>
      </c>
      <c r="O100" s="2">
        <f t="shared" si="25"/>
        <v>4826.099999999999</v>
      </c>
      <c r="P100" s="2">
        <f t="shared" si="25"/>
        <v>3343.1</v>
      </c>
      <c r="Q100" s="2">
        <f t="shared" si="25"/>
        <v>3479.6</v>
      </c>
      <c r="R100" s="2">
        <f t="shared" si="25"/>
        <v>5565.8</v>
      </c>
      <c r="S100" s="2">
        <f t="shared" si="25"/>
        <v>5476.999999999999</v>
      </c>
      <c r="T100" s="2">
        <f t="shared" si="25"/>
        <v>4453.4</v>
      </c>
      <c r="U100" s="2">
        <f t="shared" si="25"/>
        <v>2619.7999999999997</v>
      </c>
      <c r="V100" s="2">
        <f t="shared" si="25"/>
        <v>1778.3000000000006</v>
      </c>
      <c r="W100" s="2">
        <f t="shared" si="25"/>
        <v>263.5000000000014</v>
      </c>
      <c r="X100" s="2">
        <f t="shared" si="25"/>
        <v>6764.000000000002</v>
      </c>
      <c r="Y100" s="2">
        <f t="shared" si="25"/>
        <v>11354.300000000001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98060.19999999998</v>
      </c>
      <c r="AG100" s="2">
        <f>AG94-AG95-AG96-AG97-AG98-AG99</f>
        <v>26723.699999999964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2016-09-20T08:26:17Z</cp:lastPrinted>
  <dcterms:created xsi:type="dcterms:W3CDTF">2002-11-05T08:53:00Z</dcterms:created>
  <dcterms:modified xsi:type="dcterms:W3CDTF">2016-09-22T12:25:25Z</dcterms:modified>
  <cp:category/>
  <cp:version/>
  <cp:contentType/>
  <cp:contentStatus/>
</cp:coreProperties>
</file>